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tabRatio="940"/>
  </bookViews>
  <sheets>
    <sheet name="发展目标" sheetId="81" r:id="rId1"/>
    <sheet name="主要经济指标" sheetId="88" r:id="rId2"/>
    <sheet name="GDP" sheetId="90" r:id="rId3"/>
    <sheet name="农业" sheetId="89" r:id="rId4"/>
    <sheet name="规模工业生产主要分类" sheetId="24" r:id="rId5"/>
    <sheet name="主要产业" sheetId="50" r:id="rId6"/>
    <sheet name="分县市区园区工业" sheetId="47" r:id="rId7"/>
    <sheet name="规模以上工业经济效益" sheetId="94" state="hidden" r:id="rId8"/>
    <sheet name="用电量" sheetId="53" state="hidden" r:id="rId9"/>
    <sheet name="固定资产投资" sheetId="25" r:id="rId10"/>
    <sheet name="固定资产投资2" sheetId="95" state="hidden" r:id="rId11"/>
    <sheet name="商品房建设与销售" sheetId="48" r:id="rId12"/>
    <sheet name="国内贸易、旅游" sheetId="71" r:id="rId13"/>
    <sheet name="热点商品" sheetId="72" r:id="rId14"/>
    <sheet name="规上服务业营业收入" sheetId="96" state="hidden" r:id="rId15"/>
    <sheet name="交通运输邮电" sheetId="93" r:id="rId16"/>
    <sheet name="财政金融" sheetId="70" r:id="rId17"/>
    <sheet name="人民生活和物价1" sheetId="27" r:id="rId18"/>
    <sheet name="调查单位" sheetId="91" r:id="rId19"/>
    <sheet name="县市1" sheetId="92" r:id="rId20"/>
    <sheet name="县市2" sheetId="29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HTML_CodePage" hidden="1">936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</definedNames>
  <calcPr calcId="144525"/>
</workbook>
</file>

<file path=xl/sharedStrings.xml><?xml version="1.0" encoding="utf-8"?>
<sst xmlns="http://schemas.openxmlformats.org/spreadsheetml/2006/main" count="743" uniqueCount="429">
  <si>
    <r>
      <rPr>
        <b/>
        <sz val="16"/>
        <rFont val="宋体"/>
        <charset val="134"/>
      </rPr>
      <t>国家、湖南省、岳阳市</t>
    </r>
    <r>
      <rPr>
        <b/>
        <sz val="16"/>
        <rFont val="Times New Roman"/>
        <charset val="0"/>
      </rPr>
      <t>2022</t>
    </r>
    <r>
      <rPr>
        <b/>
        <sz val="16"/>
        <rFont val="宋体"/>
        <charset val="134"/>
      </rPr>
      <t>年度经济社会发展预期目标</t>
    </r>
  </si>
  <si>
    <r>
      <rPr>
        <sz val="12"/>
        <rFont val="宋体"/>
        <charset val="134"/>
      </rPr>
      <t>指标名称</t>
    </r>
  </si>
  <si>
    <r>
      <rPr>
        <sz val="12"/>
        <rFont val="宋体"/>
        <charset val="134"/>
      </rPr>
      <t>单位</t>
    </r>
  </si>
  <si>
    <t>国家</t>
  </si>
  <si>
    <r>
      <rPr>
        <sz val="12"/>
        <rFont val="宋体"/>
        <charset val="134"/>
      </rPr>
      <t>湖南省</t>
    </r>
  </si>
  <si>
    <r>
      <rPr>
        <sz val="12"/>
        <rFont val="宋体"/>
        <charset val="134"/>
      </rPr>
      <t>岳阳市</t>
    </r>
  </si>
  <si>
    <t>GDP</t>
  </si>
  <si>
    <t>%</t>
  </si>
  <si>
    <r>
      <rPr>
        <sz val="12"/>
        <rFont val="Times New Roman"/>
        <charset val="0"/>
      </rPr>
      <t>5.5%</t>
    </r>
    <r>
      <rPr>
        <sz val="12"/>
        <rFont val="宋体"/>
        <charset val="134"/>
      </rPr>
      <t>左右</t>
    </r>
  </si>
  <si>
    <r>
      <rPr>
        <sz val="11"/>
        <rFont val="Times New Roman"/>
        <charset val="0"/>
      </rPr>
      <t>6.5%</t>
    </r>
    <r>
      <rPr>
        <sz val="11"/>
        <rFont val="宋体"/>
        <charset val="134"/>
      </rPr>
      <t>以上</t>
    </r>
  </si>
  <si>
    <r>
      <rPr>
        <sz val="11"/>
        <rFont val="Times New Roman"/>
        <charset val="0"/>
      </rPr>
      <t>7.5%</t>
    </r>
    <r>
      <rPr>
        <sz val="11"/>
        <rFont val="宋体"/>
        <charset val="134"/>
      </rPr>
      <t>以上</t>
    </r>
    <r>
      <rPr>
        <sz val="11"/>
        <rFont val="Times New Roman"/>
        <charset val="0"/>
      </rPr>
      <t xml:space="preserve"> </t>
    </r>
  </si>
  <si>
    <r>
      <rPr>
        <sz val="12"/>
        <rFont val="宋体"/>
        <charset val="134"/>
      </rPr>
      <t>规模工业增加值</t>
    </r>
  </si>
  <si>
    <r>
      <rPr>
        <sz val="12"/>
        <rFont val="宋体"/>
        <charset val="134"/>
      </rPr>
      <t>固定资产投资</t>
    </r>
  </si>
  <si>
    <r>
      <rPr>
        <sz val="11"/>
        <rFont val="Times New Roman"/>
        <charset val="0"/>
      </rPr>
      <t>9%</t>
    </r>
    <r>
      <rPr>
        <sz val="11"/>
        <rFont val="宋体"/>
        <charset val="134"/>
      </rPr>
      <t>以上</t>
    </r>
  </si>
  <si>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</si>
  <si>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进出口总额</t>
    </r>
  </si>
  <si>
    <t>保稳提质</t>
  </si>
  <si>
    <r>
      <rPr>
        <sz val="11"/>
        <rFont val="Times New Roman"/>
        <charset val="0"/>
      </rPr>
      <t>30%</t>
    </r>
    <r>
      <rPr>
        <sz val="11"/>
        <rFont val="宋体"/>
        <charset val="134"/>
      </rPr>
      <t>以上</t>
    </r>
  </si>
  <si>
    <r>
      <rPr>
        <sz val="12"/>
        <rFont val="宋体"/>
        <charset val="134"/>
      </rPr>
      <t>居民消费价格指数</t>
    </r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</si>
  <si>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左右</t>
    </r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</si>
  <si>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以内</t>
    </r>
  </si>
  <si>
    <t>一般公共预算地方收入</t>
  </si>
  <si>
    <r>
      <rPr>
        <sz val="11"/>
        <rFont val="Times New Roman"/>
        <charset val="0"/>
      </rPr>
      <t>8.0%</t>
    </r>
    <r>
      <rPr>
        <sz val="11"/>
        <rFont val="宋体"/>
        <charset val="134"/>
      </rPr>
      <t>左右</t>
    </r>
  </si>
  <si>
    <t>居民收入</t>
  </si>
  <si>
    <t>与经济增长基本同步</t>
  </si>
  <si>
    <t>稳步增长</t>
  </si>
  <si>
    <t>城镇新增就业</t>
  </si>
  <si>
    <t>万人</t>
  </si>
  <si>
    <t>70万人</t>
  </si>
  <si>
    <t>城镇调查失业率</t>
  </si>
  <si>
    <r>
      <rPr>
        <sz val="12"/>
        <rFont val="Times New Roman"/>
        <charset val="0"/>
      </rPr>
      <t>5.5%</t>
    </r>
    <r>
      <rPr>
        <sz val="12"/>
        <rFont val="宋体"/>
        <charset val="134"/>
      </rPr>
      <t>以内</t>
    </r>
  </si>
  <si>
    <t>1-9月岳阳市主要经济指标完成情况表</t>
  </si>
  <si>
    <t>主要指标</t>
  </si>
  <si>
    <t>单 位</t>
  </si>
  <si>
    <t>总量</t>
  </si>
  <si>
    <t>增幅（%）</t>
  </si>
  <si>
    <t>地区生产总值</t>
  </si>
  <si>
    <t>亿元</t>
  </si>
  <si>
    <t xml:space="preserve">  第一产业</t>
  </si>
  <si>
    <t xml:space="preserve">  第二产业</t>
  </si>
  <si>
    <t xml:space="preserve">  第三产业</t>
  </si>
  <si>
    <t>规模以上工业增加值</t>
  </si>
  <si>
    <t>—</t>
  </si>
  <si>
    <t>规模以上服务业主营业务收入（1-8月）</t>
  </si>
  <si>
    <t>固定资产投资</t>
  </si>
  <si>
    <t xml:space="preserve">  产业投资</t>
  </si>
  <si>
    <t xml:space="preserve">   工业投资</t>
  </si>
  <si>
    <t xml:space="preserve">  房地产投资</t>
  </si>
  <si>
    <t>商品房销售面积</t>
  </si>
  <si>
    <t>万平方米</t>
  </si>
  <si>
    <t>商品房销售额</t>
  </si>
  <si>
    <t>社会消费品零售总额</t>
  </si>
  <si>
    <t xml:space="preserve">  限上企业（单位）消费品零售额</t>
  </si>
  <si>
    <t>进出口总额</t>
  </si>
  <si>
    <t xml:space="preserve">  出口总额</t>
  </si>
  <si>
    <t xml:space="preserve">  进口总额</t>
  </si>
  <si>
    <t>实际到位内资</t>
  </si>
  <si>
    <t>实际使用外商直接投资（1-8月）</t>
  </si>
  <si>
    <t>万美元</t>
  </si>
  <si>
    <t>一般公共预算收入</t>
  </si>
  <si>
    <t xml:space="preserve">  一般公共预算地方收入</t>
  </si>
  <si>
    <t>一般公共预算支出</t>
  </si>
  <si>
    <t>金融机构存款余额</t>
  </si>
  <si>
    <t xml:space="preserve">  住户存款余额</t>
  </si>
  <si>
    <t>金融机构贷款余额</t>
  </si>
  <si>
    <t>居民消费价格总指数</t>
  </si>
  <si>
    <t>全体居民人均可支配收入</t>
  </si>
  <si>
    <t>元</t>
  </si>
  <si>
    <t>城镇居民人均可支配收入</t>
  </si>
  <si>
    <t>农村居民人均可支配收入</t>
  </si>
  <si>
    <t>全社会用电量</t>
  </si>
  <si>
    <t>亿千瓦时</t>
  </si>
  <si>
    <t xml:space="preserve">  工业用电量</t>
  </si>
  <si>
    <t>指标</t>
  </si>
  <si>
    <t>总量（亿元）</t>
  </si>
  <si>
    <t>增幅(%)</t>
  </si>
  <si>
    <t>占GDP比重（%）</t>
  </si>
  <si>
    <t xml:space="preserve">地区生产总值 </t>
  </si>
  <si>
    <t>按行业分</t>
  </si>
  <si>
    <t xml:space="preserve">     农林牧渔业</t>
  </si>
  <si>
    <t xml:space="preserve">     工业</t>
  </si>
  <si>
    <t xml:space="preserve">       #制造业</t>
  </si>
  <si>
    <t xml:space="preserve">     建筑业</t>
  </si>
  <si>
    <t xml:space="preserve">     批发和零售业</t>
  </si>
  <si>
    <t xml:space="preserve">     交通运输、仓储和邮政业</t>
  </si>
  <si>
    <t xml:space="preserve">     住宿和餐饮业</t>
  </si>
  <si>
    <t xml:space="preserve">     金融业</t>
  </si>
  <si>
    <t xml:space="preserve">     房地产业</t>
  </si>
  <si>
    <t xml:space="preserve">     其他服务业</t>
  </si>
  <si>
    <t xml:space="preserve">      #营利性服务业</t>
  </si>
  <si>
    <t xml:space="preserve">       非营利性服务业</t>
  </si>
  <si>
    <t>按产业分</t>
  </si>
  <si>
    <t>注：本表为季报。</t>
  </si>
  <si>
    <t>农业经济</t>
  </si>
  <si>
    <t>单位</t>
  </si>
  <si>
    <t>一、农林牧渔业总产值</t>
  </si>
  <si>
    <t>农业产值</t>
  </si>
  <si>
    <t>林业产值</t>
  </si>
  <si>
    <t>牧业产值</t>
  </si>
  <si>
    <t>渔业产值</t>
  </si>
  <si>
    <t>农林牧渔专业及辅助性活动产值</t>
  </si>
  <si>
    <t>二、农作物播种面积</t>
  </si>
  <si>
    <t xml:space="preserve">  蔬菜及食用菌</t>
  </si>
  <si>
    <t>万亩</t>
  </si>
  <si>
    <t xml:space="preserve">  油菜籽</t>
  </si>
  <si>
    <t>三、主要农产品产量</t>
  </si>
  <si>
    <t>万吨</t>
  </si>
  <si>
    <t xml:space="preserve">  茶叶</t>
  </si>
  <si>
    <t>吨</t>
  </si>
  <si>
    <t xml:space="preserve">  水果</t>
  </si>
  <si>
    <t>规模工业生产主要分类</t>
  </si>
  <si>
    <t>指    标</t>
  </si>
  <si>
    <t>全市规模工业增加值</t>
  </si>
  <si>
    <t>其中：国有企业</t>
  </si>
  <si>
    <t xml:space="preserve">      股份制企业</t>
  </si>
  <si>
    <t xml:space="preserve">      外商及港、澳、台商投资企业</t>
  </si>
  <si>
    <t xml:space="preserve">      其他经济类型企业</t>
  </si>
  <si>
    <t>其中：大中型工业</t>
  </si>
  <si>
    <t xml:space="preserve">      中小微型工业</t>
  </si>
  <si>
    <t>其中：公有制工业</t>
  </si>
  <si>
    <t xml:space="preserve">      非公有制工业</t>
  </si>
  <si>
    <t>其中：中省工业</t>
  </si>
  <si>
    <t xml:space="preserve">      地方工业</t>
  </si>
  <si>
    <t>其中：高加工度工业</t>
  </si>
  <si>
    <t>其中：高技术产业</t>
  </si>
  <si>
    <t>规模工业主要行业</t>
  </si>
  <si>
    <t>主要行业增加值</t>
  </si>
  <si>
    <t>石化行业</t>
  </si>
  <si>
    <t>造纸行业</t>
  </si>
  <si>
    <t>电力行业</t>
  </si>
  <si>
    <t>食品行业</t>
  </si>
  <si>
    <t>机械行业</t>
  </si>
  <si>
    <t>纺织行业</t>
  </si>
  <si>
    <t>建材行业</t>
  </si>
  <si>
    <t>有色及循环行业</t>
  </si>
  <si>
    <t>医药行业</t>
  </si>
  <si>
    <t>电子信息制造业</t>
  </si>
  <si>
    <t>省级以上园区规模工业</t>
  </si>
  <si>
    <t>省级及以上园区规模工业增加值</t>
  </si>
  <si>
    <t>岳阳经济技术开发区</t>
  </si>
  <si>
    <t>湖南岳阳绿色化工产业园</t>
  </si>
  <si>
    <t>君山区工业集中区</t>
  </si>
  <si>
    <t>岳阳高新技术产业园区</t>
  </si>
  <si>
    <t>华容高新技术产业开发区</t>
  </si>
  <si>
    <t>湘阴县工业园</t>
  </si>
  <si>
    <t>平江高新技术产业园区</t>
  </si>
  <si>
    <t>汨罗循环经济产业园</t>
  </si>
  <si>
    <t>临湘市工业园</t>
  </si>
  <si>
    <t>岳阳临港高新技术产业开发区</t>
  </si>
  <si>
    <t>规模以上工业经济效益（1-2月）</t>
  </si>
  <si>
    <t xml:space="preserve"> 绝对额  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</si>
  <si>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</si>
  <si>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</si>
  <si>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</si>
  <si>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</si>
  <si>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</si>
  <si>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</si>
  <si>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</si>
  <si>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</si>
  <si>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</si>
  <si>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</si>
  <si>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</si>
  <si>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</si>
  <si>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</si>
  <si>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</si>
  <si>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</si>
  <si>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注：规模以上工业经济效益为错月数据。</t>
  </si>
  <si>
    <t>用电量</t>
  </si>
  <si>
    <t>1-本月        （万千瓦时）</t>
  </si>
  <si>
    <r>
      <rPr>
        <b/>
        <sz val="14"/>
        <rFont val="宋体"/>
        <charset val="134"/>
      </rPr>
      <t>增幅</t>
    </r>
    <r>
      <rPr>
        <b/>
        <sz val="14"/>
        <rFont val="宋体"/>
        <charset val="134"/>
      </rPr>
      <t>(%)</t>
    </r>
  </si>
  <si>
    <t>全社会用电量总计</t>
  </si>
  <si>
    <t xml:space="preserve"> 全行业用电合计</t>
  </si>
  <si>
    <t xml:space="preserve">   #工业</t>
  </si>
  <si>
    <t xml:space="preserve">    建筑业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</si>
  <si>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</si>
  <si>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</si>
  <si>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</si>
  <si>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</si>
  <si>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</si>
  <si>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</si>
  <si>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</si>
  <si>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</si>
  <si>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r>
      <rPr>
        <b/>
        <sz val="14"/>
        <rFont val="宋体"/>
        <charset val="134"/>
        <scheme val="minor"/>
      </rPr>
      <t xml:space="preserve">指 </t>
    </r>
    <r>
      <rPr>
        <b/>
        <sz val="14"/>
        <rFont val="宋体"/>
        <charset val="134"/>
      </rPr>
      <t xml:space="preserve">   标</t>
    </r>
  </si>
  <si>
    <t xml:space="preserve"> 全部固定资产投资 </t>
  </si>
  <si>
    <t xml:space="preserve"> 一、按经济类型分 </t>
  </si>
  <si>
    <t xml:space="preserve">    国有投资 </t>
  </si>
  <si>
    <t xml:space="preserve">    非国有投资 </t>
  </si>
  <si>
    <t xml:space="preserve">      民间投资 </t>
  </si>
  <si>
    <t xml:space="preserve"> 二、按隶属关系分 </t>
  </si>
  <si>
    <t xml:space="preserve">    中央项目 </t>
  </si>
  <si>
    <t xml:space="preserve">    地方项目 </t>
  </si>
  <si>
    <t xml:space="preserve"> 三、按产业分 </t>
  </si>
  <si>
    <t xml:space="preserve">    第一产业 </t>
  </si>
  <si>
    <t xml:space="preserve">    第二产业 </t>
  </si>
  <si>
    <t xml:space="preserve">    第三产业 </t>
  </si>
  <si>
    <t xml:space="preserve"> 四、按投资方向分 </t>
  </si>
  <si>
    <t xml:space="preserve"> 涉农项目投资 </t>
  </si>
  <si>
    <t xml:space="preserve"> 工业投资 </t>
  </si>
  <si>
    <t xml:space="preserve">       其中：本年新开工工业投资 </t>
  </si>
  <si>
    <t xml:space="preserve">       工业技改投资 </t>
  </si>
  <si>
    <t xml:space="preserve"> 高新技术产业</t>
  </si>
  <si>
    <t xml:space="preserve"> 民生工程 </t>
  </si>
  <si>
    <t xml:space="preserve"> 生态环境</t>
  </si>
  <si>
    <t xml:space="preserve"> 基础设施</t>
  </si>
  <si>
    <t xml:space="preserve"> 房地产开发</t>
  </si>
  <si>
    <t xml:space="preserve"> 五、按结构分 </t>
  </si>
  <si>
    <t xml:space="preserve">    建筑工程 </t>
  </si>
  <si>
    <t xml:space="preserve">    安装工程 </t>
  </si>
  <si>
    <t xml:space="preserve">    设备工器具购置 </t>
  </si>
  <si>
    <t xml:space="preserve">    其他费用 </t>
  </si>
  <si>
    <t>六、按投资规模分</t>
  </si>
  <si>
    <t xml:space="preserve">  #5000万以下项目个数   </t>
  </si>
  <si>
    <t xml:space="preserve">   5000万以下项目投资额</t>
  </si>
  <si>
    <t xml:space="preserve">  #5000万以上项目个数   </t>
  </si>
  <si>
    <t xml:space="preserve">   5000万以上项目投资额</t>
  </si>
  <si>
    <t xml:space="preserve">   亿元以上项目个数</t>
  </si>
  <si>
    <t xml:space="preserve">   亿元以上项目投资额</t>
  </si>
  <si>
    <t>各行业固定资产投资</t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</si>
  <si>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</si>
  <si>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</si>
  <si>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</si>
  <si>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</si>
  <si>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</si>
  <si>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</si>
  <si>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</si>
  <si>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</si>
  <si>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</si>
  <si>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</si>
  <si>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</si>
  <si>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</si>
  <si>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</si>
  <si>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</si>
  <si>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</si>
  <si>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</si>
  <si>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</si>
  <si>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</si>
  <si>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</si>
  <si>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商品房建设与销售</t>
  </si>
  <si>
    <r>
      <rPr>
        <b/>
        <sz val="14"/>
        <rFont val="宋体"/>
        <charset val="134"/>
        <scheme val="minor"/>
      </rPr>
      <t xml:space="preserve"> 指</t>
    </r>
    <r>
      <rPr>
        <b/>
        <sz val="14"/>
        <rFont val="宋体"/>
        <charset val="134"/>
      </rPr>
      <t xml:space="preserve">    标</t>
    </r>
  </si>
  <si>
    <t>绝对量</t>
  </si>
  <si>
    <t>本年完成投资</t>
  </si>
  <si>
    <t xml:space="preserve">  其中：住宅</t>
  </si>
  <si>
    <t xml:space="preserve">        土地购置费</t>
  </si>
  <si>
    <t>房屋施工面积</t>
  </si>
  <si>
    <t>新开工面积</t>
  </si>
  <si>
    <t>房屋竣工面积</t>
  </si>
  <si>
    <t>待售面积</t>
  </si>
  <si>
    <t>贸易旅游</t>
  </si>
  <si>
    <t>绝对额</t>
  </si>
  <si>
    <t>增幅</t>
  </si>
  <si>
    <t>1.社会消费零售总额</t>
  </si>
  <si>
    <t>（1）按经营地分</t>
  </si>
  <si>
    <t>城镇</t>
  </si>
  <si>
    <t>乡村</t>
  </si>
  <si>
    <t>（2）按消费形态分</t>
  </si>
  <si>
    <t>商品零售</t>
  </si>
  <si>
    <t>餐饮收入</t>
  </si>
  <si>
    <r>
      <rPr>
        <b/>
        <sz val="14"/>
        <rFont val="宋体"/>
        <charset val="134"/>
        <scheme val="minor"/>
      </rPr>
      <t>2</t>
    </r>
    <r>
      <rPr>
        <b/>
        <sz val="14"/>
        <rFont val="宋体"/>
        <charset val="134"/>
      </rPr>
      <t>.旅游经济</t>
    </r>
  </si>
  <si>
    <t xml:space="preserve"> 旅游总人数</t>
  </si>
  <si>
    <t>万人次</t>
  </si>
  <si>
    <t xml:space="preserve"> 入境总人数</t>
  </si>
  <si>
    <t>人次</t>
  </si>
  <si>
    <t xml:space="preserve"> 旅游总收入</t>
  </si>
  <si>
    <t xml:space="preserve"> 旅游创汇</t>
  </si>
  <si>
    <t>注：以上部分数据由市文化旅游广电局提供。</t>
  </si>
  <si>
    <t>限上商品零售类值</t>
  </si>
  <si>
    <t>绝对额（亿元）</t>
  </si>
  <si>
    <t>合计</t>
  </si>
  <si>
    <t xml:space="preserve">  1.粮油、食品类</t>
  </si>
  <si>
    <t xml:space="preserve">  2.饮料类</t>
  </si>
  <si>
    <t xml:space="preserve">  3.烟酒类</t>
  </si>
  <si>
    <t xml:space="preserve">  4.服装、鞋帽、针纺织品类</t>
  </si>
  <si>
    <t xml:space="preserve">  5.化妆品类</t>
  </si>
  <si>
    <t xml:space="preserve">  6.金银珠宝类</t>
  </si>
  <si>
    <t xml:space="preserve">  7.日用品类</t>
  </si>
  <si>
    <t xml:space="preserve">  8.五金、电料类</t>
  </si>
  <si>
    <t xml:space="preserve">  9.体育、娱乐用品类</t>
  </si>
  <si>
    <t xml:space="preserve">  10.书报杂志类</t>
  </si>
  <si>
    <t xml:space="preserve">  11.电子出版物及音像制品类</t>
  </si>
  <si>
    <t xml:space="preserve">  12.家用电器和音像器材类</t>
  </si>
  <si>
    <t xml:space="preserve">  13.中西药品类</t>
  </si>
  <si>
    <t xml:space="preserve">  14.文化办公用品类</t>
  </si>
  <si>
    <t xml:space="preserve">  15.家具类</t>
  </si>
  <si>
    <t xml:space="preserve">  16.通讯器材类</t>
  </si>
  <si>
    <t xml:space="preserve">  17.煤炭及制品类</t>
  </si>
  <si>
    <t xml:space="preserve">  19.石油及制品类</t>
  </si>
  <si>
    <t xml:space="preserve">  22.建筑及装潢材料类</t>
  </si>
  <si>
    <t xml:space="preserve">  23.机电产品及设备类</t>
  </si>
  <si>
    <t xml:space="preserve">  24.汽车类</t>
  </si>
  <si>
    <t xml:space="preserve">  26.棉麻类</t>
  </si>
  <si>
    <t xml:space="preserve">  27.其他类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</si>
  <si>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</si>
  <si>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</si>
  <si>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</si>
  <si>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</si>
  <si>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</si>
  <si>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</si>
  <si>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</si>
  <si>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</si>
  <si>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</si>
  <si>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</si>
  <si>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</si>
  <si>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</si>
  <si>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</si>
  <si>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</si>
  <si>
    <t>交通运输邮政</t>
  </si>
  <si>
    <t>一、交通运输情况</t>
  </si>
  <si>
    <t>1、客运量总计</t>
  </si>
  <si>
    <t xml:space="preserve">  全社会公路客运量</t>
  </si>
  <si>
    <t xml:space="preserve">  全社会水路客运量</t>
  </si>
  <si>
    <t>——</t>
  </si>
  <si>
    <t>2、旅客周转量总计</t>
  </si>
  <si>
    <t>万人公里</t>
  </si>
  <si>
    <t xml:space="preserve">  全社会公路旅客周转量</t>
  </si>
  <si>
    <t xml:space="preserve">  全社会水路旅客周转量</t>
  </si>
  <si>
    <t>3、货运量总计</t>
  </si>
  <si>
    <t xml:space="preserve">  全社会公路货运量</t>
  </si>
  <si>
    <t xml:space="preserve">  全社会水路货运量</t>
  </si>
  <si>
    <t>4、货物周转量总计</t>
  </si>
  <si>
    <t>万吨公里</t>
  </si>
  <si>
    <t xml:space="preserve">  全社会公路货物周转量</t>
  </si>
  <si>
    <t xml:space="preserve">  全社会水路货物周转量</t>
  </si>
  <si>
    <t>5、主要港口货物吞吐量</t>
  </si>
  <si>
    <t xml:space="preserve">  主要港口集装箱(TEU)</t>
  </si>
  <si>
    <t>箱</t>
  </si>
  <si>
    <t>二、邮政快递业务情况</t>
  </si>
  <si>
    <t>1、邮政业务总量</t>
  </si>
  <si>
    <t>2、快递业务总量</t>
  </si>
  <si>
    <t>万件</t>
  </si>
  <si>
    <t>注：以上交通运输数据由市交通运输局提供，邮政业务情况由市邮政管理局提供。</t>
  </si>
  <si>
    <t>财政金融</t>
  </si>
  <si>
    <t>单位：亿元；%</t>
  </si>
  <si>
    <r>
      <rPr>
        <b/>
        <sz val="14"/>
        <rFont val="宋体"/>
        <charset val="134"/>
        <scheme val="minor"/>
      </rPr>
      <t xml:space="preserve"> 指   </t>
    </r>
    <r>
      <rPr>
        <b/>
        <sz val="14"/>
        <rFont val="宋体"/>
        <charset val="134"/>
      </rPr>
      <t xml:space="preserve"> 标</t>
    </r>
  </si>
  <si>
    <t>本月</t>
  </si>
  <si>
    <t>1-本月</t>
  </si>
  <si>
    <t xml:space="preserve">    其中：税收收入</t>
  </si>
  <si>
    <t xml:space="preserve">          非税收入</t>
  </si>
  <si>
    <t xml:space="preserve">   一般公共预算地方收入</t>
  </si>
  <si>
    <t xml:space="preserve">           #增值税</t>
  </si>
  <si>
    <t xml:space="preserve">            企业所得税</t>
  </si>
  <si>
    <t xml:space="preserve">            个人所得税</t>
  </si>
  <si>
    <r>
      <rPr>
        <sz val="14"/>
        <rFont val="宋体"/>
        <charset val="134"/>
        <scheme val="minor"/>
      </rPr>
      <t xml:space="preserve">        “上划</t>
    </r>
    <r>
      <rPr>
        <sz val="14"/>
        <rFont val="宋体"/>
        <charset val="134"/>
      </rPr>
      <t>中央”收入</t>
    </r>
  </si>
  <si>
    <t>本月余额</t>
  </si>
  <si>
    <t>年初余额</t>
  </si>
  <si>
    <t>同比增幅</t>
  </si>
  <si>
    <t>金融机构本外币各项存款余额</t>
  </si>
  <si>
    <t xml:space="preserve">    住户存款</t>
  </si>
  <si>
    <t xml:space="preserve">    非金融企业存款</t>
  </si>
  <si>
    <t xml:space="preserve">    财政性存款</t>
  </si>
  <si>
    <t xml:space="preserve">    机关团体存款</t>
  </si>
  <si>
    <t xml:space="preserve">    非银行业金融机构存款</t>
  </si>
  <si>
    <t>金融机构本外币各项贷款余额</t>
  </si>
  <si>
    <t>其中：短期贷款</t>
  </si>
  <si>
    <t>其中：中长期贷款</t>
  </si>
  <si>
    <t>注：财政数据由市财政局提供，金融信贷数据由市人民银行提供。</t>
  </si>
  <si>
    <t>人民生活和物价</t>
  </si>
  <si>
    <t>单位：%</t>
  </si>
  <si>
    <t>指       标</t>
  </si>
  <si>
    <t>上月=100</t>
  </si>
  <si>
    <t>上年同月=100</t>
  </si>
  <si>
    <t>上年同期=100</t>
  </si>
  <si>
    <t>1、居民消费价格指数（%）</t>
  </si>
  <si>
    <t xml:space="preserve">    食品烟酒类</t>
  </si>
  <si>
    <t xml:space="preserve">    衣着类   </t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</si>
  <si>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居住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</si>
  <si>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生活用品及服务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</si>
  <si>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交通和通信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</si>
  <si>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教育文化和娱乐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</si>
  <si>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医疗保健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</si>
  <si>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其他用品和服务</t>
    </r>
  </si>
  <si>
    <t>2、商品零售价格总指数（%）</t>
  </si>
  <si>
    <t>注：以上数据由国家统计局岳阳调查队提供。</t>
  </si>
  <si>
    <t>调查单位</t>
  </si>
  <si>
    <t>1-9月</t>
  </si>
  <si>
    <t>一、新登记市场主体</t>
  </si>
  <si>
    <t>家</t>
  </si>
  <si>
    <t xml:space="preserve"> #企业</t>
  </si>
  <si>
    <t xml:space="preserve">  个体户</t>
  </si>
  <si>
    <t xml:space="preserve">  农村合作社</t>
  </si>
  <si>
    <t>二、全市在库“四上”单位</t>
  </si>
  <si>
    <t xml:space="preserve">  #规模以上工业</t>
  </si>
  <si>
    <t xml:space="preserve">   限额以上批零住餐业</t>
  </si>
  <si>
    <t xml:space="preserve">   规模以上服务业</t>
  </si>
  <si>
    <t xml:space="preserve">   资质建筑业</t>
  </si>
  <si>
    <t xml:space="preserve">   房地产开发经营业</t>
  </si>
  <si>
    <t>三、本年新增“四上”单位</t>
  </si>
  <si>
    <t>注：新登记市场主体数据由市市场监督管理局提供。</t>
  </si>
  <si>
    <t>2022年1—9月岳阳市各县（市）区主要经济指标（一）</t>
  </si>
  <si>
    <t>县（市）区</t>
  </si>
  <si>
    <t>第一产业</t>
  </si>
  <si>
    <t>第二产业</t>
  </si>
  <si>
    <t>第三产业</t>
  </si>
  <si>
    <t>绝对额   （亿元）</t>
  </si>
  <si>
    <t>排位</t>
  </si>
  <si>
    <t>增速        （%）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</si>
  <si>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</si>
  <si>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</si>
  <si>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</si>
  <si>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</si>
  <si>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</si>
  <si>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</si>
  <si>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</si>
  <si>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</si>
  <si>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</si>
  <si>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</si>
  <si>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经济开发区</t>
  </si>
  <si>
    <t>南湖新区</t>
  </si>
  <si>
    <t>屈原管理区</t>
  </si>
  <si>
    <t>城陵矶新港区</t>
  </si>
  <si>
    <t>-</t>
  </si>
  <si>
    <r>
      <rPr>
        <b/>
        <sz val="24"/>
        <rFont val="宋体"/>
        <charset val="134"/>
        <scheme val="minor"/>
      </rPr>
      <t>202</t>
    </r>
    <r>
      <rPr>
        <b/>
        <sz val="24"/>
        <rFont val="宋体"/>
        <charset val="134"/>
      </rPr>
      <t>2年1—9月岳阳市各县（市）区主要经济指标（二）</t>
    </r>
  </si>
  <si>
    <t>农林牧渔业总产值</t>
  </si>
  <si>
    <t>规模以上服务业营业收入（1-8月）</t>
  </si>
  <si>
    <t>规模工业增加值</t>
  </si>
  <si>
    <t xml:space="preserve">一般公共预算地方收入     </t>
  </si>
  <si>
    <t>一般公共预算地方税收收入</t>
  </si>
  <si>
    <t>建筑业总产值</t>
  </si>
  <si>
    <t>新增“四上”单位</t>
  </si>
  <si>
    <t>产业投资</t>
  </si>
  <si>
    <t>增幅
（%）</t>
  </si>
  <si>
    <t>绝对额
（万平方米）</t>
  </si>
  <si>
    <t>绝对额
（元）</t>
  </si>
  <si>
    <t>排名</t>
  </si>
  <si>
    <t>增速    
(%)</t>
  </si>
  <si>
    <t>申报数（家）</t>
  </si>
  <si>
    <t>其中：工业（家）</t>
  </si>
  <si>
    <t>0 </t>
  </si>
  <si>
    <t>经济技术
开发区</t>
  </si>
  <si>
    <t>注：新增“四上”单位数据截止到10月22日国家局名录终审通过。</t>
  </si>
</sst>
</file>

<file path=xl/styles.xml><?xml version="1.0" encoding="utf-8"?>
<styleSheet xmlns="http://schemas.openxmlformats.org/spreadsheetml/2006/main">
  <numFmts count="14">
    <numFmt numFmtId="176" formatCode="0.00_);[Red]\(0.00\)"/>
    <numFmt numFmtId="177" formatCode="0.0000000000_ "/>
    <numFmt numFmtId="178" formatCode="0_ "/>
    <numFmt numFmtId="179" formatCode="0.0"/>
    <numFmt numFmtId="43" formatCode="_ * #,##0.00_ ;_ * \-#,##0.00_ ;_ * &quot;-&quot;??_ ;_ @_ "/>
    <numFmt numFmtId="180" formatCode="0.0_);[Red]\(0.0\)"/>
    <numFmt numFmtId="181" formatCode="0.000000000_ "/>
    <numFmt numFmtId="182" formatCode="0_);[Red]\(0\)"/>
    <numFmt numFmtId="41" formatCode="_ * #,##0_ ;_ * \-#,##0_ ;_ * &quot;-&quot;_ ;_ @_ "/>
    <numFmt numFmtId="183" formatCode="0.0%"/>
    <numFmt numFmtId="184" formatCode="_ &quot;￥&quot;* #,##0.00_ ;_ &quot;￥&quot;* \-#,##0.00_ ;_ &quot;￥&quot;* \-??_ ;_ @_ "/>
    <numFmt numFmtId="185" formatCode="0.0_ "/>
    <numFmt numFmtId="186" formatCode="0.00_ "/>
    <numFmt numFmtId="187" formatCode="_ &quot;￥&quot;* #,##0_ ;_ &quot;￥&quot;* \-#,##0_ ;_ &quot;￥&quot;* \-_ ;_ @_ "/>
  </numFmts>
  <fonts count="63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Times New Roman"/>
      <charset val="0"/>
    </font>
    <font>
      <b/>
      <sz val="14"/>
      <name val="Times New Roman"/>
      <charset val="0"/>
    </font>
    <font>
      <sz val="13"/>
      <name val="Times New Roman"/>
      <charset val="0"/>
    </font>
    <font>
      <sz val="9"/>
      <name val="仿宋_GB2312"/>
      <charset val="134"/>
    </font>
    <font>
      <b/>
      <sz val="13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Helv"/>
      <charset val="0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rgb="FFFF0000"/>
      <name val="宋体"/>
      <charset val="134"/>
    </font>
    <font>
      <b/>
      <sz val="20"/>
      <name val="Times New Roman"/>
      <charset val="0"/>
    </font>
    <font>
      <b/>
      <sz val="10"/>
      <name val="Times New Roman"/>
      <charset val="0"/>
    </font>
    <font>
      <b/>
      <sz val="20"/>
      <color rgb="FFFF0000"/>
      <name val="宋体"/>
      <charset val="134"/>
    </font>
    <font>
      <b/>
      <sz val="10"/>
      <name val="宋体"/>
      <charset val="134"/>
    </font>
    <font>
      <sz val="20"/>
      <color rgb="FFFF0000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8"/>
      <name val="黑体"/>
      <charset val="134"/>
    </font>
    <font>
      <sz val="16"/>
      <name val="Times New Roman"/>
      <charset val="0"/>
    </font>
    <font>
      <b/>
      <sz val="16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0"/>
      <name val="MS Sans Serif"/>
      <charset val="0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2"/>
      <color indexed="3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20"/>
      <name val="宋体"/>
      <charset val="134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0"/>
    <xf numFmtId="0" fontId="48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4" fillId="0" borderId="0"/>
    <xf numFmtId="0" fontId="4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9" fillId="20" borderId="25" applyNumberFormat="0" applyAlignment="0" applyProtection="0">
      <alignment vertical="center"/>
    </xf>
    <xf numFmtId="0" fontId="54" fillId="32" borderId="28" applyNumberFormat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50" fillId="0" borderId="2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2" fillId="3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42" fillId="30" borderId="0" applyNumberFormat="0" applyBorder="0" applyAlignment="0" applyProtection="0">
      <alignment vertical="center"/>
    </xf>
    <xf numFmtId="0" fontId="56" fillId="0" borderId="29" applyNumberFormat="0" applyFill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2" fillId="29" borderId="0" applyNumberFormat="0" applyBorder="0" applyAlignment="0" applyProtection="0">
      <alignment vertical="center"/>
    </xf>
    <xf numFmtId="0" fontId="0" fillId="0" borderId="0"/>
    <xf numFmtId="0" fontId="60" fillId="0" borderId="3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187" fontId="14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19" borderId="24" applyNumberFormat="0" applyFont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/>
    <xf numFmtId="0" fontId="12" fillId="3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6" fillId="20" borderId="23" applyNumberForma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42" fillId="11" borderId="0" applyNumberFormat="0" applyBorder="0" applyAlignment="0" applyProtection="0">
      <alignment vertical="center"/>
    </xf>
    <xf numFmtId="184" fontId="14" fillId="0" borderId="0" applyFont="0" applyFill="0" applyBorder="0" applyAlignment="0" applyProtection="0"/>
    <xf numFmtId="0" fontId="42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3" fillId="9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398">
    <xf numFmtId="0" fontId="0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185" fontId="0" fillId="0" borderId="0" xfId="0" applyNumberFormat="1" applyFont="1" applyBorder="1" applyAlignment="1">
      <alignment horizontal="center" vertical="center"/>
    </xf>
    <xf numFmtId="185" fontId="0" fillId="0" borderId="0" xfId="0" applyNumberFormat="1" applyFont="1"/>
    <xf numFmtId="186" fontId="0" fillId="0" borderId="0" xfId="0" applyNumberFormat="1" applyFont="1"/>
    <xf numFmtId="185" fontId="0" fillId="0" borderId="0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6" fontId="4" fillId="2" borderId="2" xfId="0" applyNumberFormat="1" applyFont="1" applyFill="1" applyBorder="1" applyAlignment="1">
      <alignment horizontal="center" vertical="center" wrapText="1"/>
    </xf>
    <xf numFmtId="185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185" fontId="6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6" fontId="7" fillId="2" borderId="2" xfId="0" applyNumberFormat="1" applyFont="1" applyFill="1" applyBorder="1" applyAlignment="1">
      <alignment horizontal="center" vertical="center" wrapText="1"/>
    </xf>
    <xf numFmtId="185" fontId="7" fillId="2" borderId="2" xfId="0" applyNumberFormat="1" applyFont="1" applyFill="1" applyBorder="1" applyAlignment="1">
      <alignment horizontal="center" vertical="center" wrapText="1"/>
    </xf>
    <xf numFmtId="186" fontId="6" fillId="2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85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8" fillId="2" borderId="2" xfId="3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85" fontId="9" fillId="0" borderId="9" xfId="0" applyNumberFormat="1" applyFont="1" applyFill="1" applyBorder="1" applyAlignment="1">
      <alignment horizontal="center" vertical="center" wrapText="1"/>
    </xf>
    <xf numFmtId="185" fontId="9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85" fontId="4" fillId="2" borderId="11" xfId="0" applyNumberFormat="1" applyFont="1" applyFill="1" applyBorder="1" applyAlignment="1">
      <alignment horizontal="center" vertical="center" wrapText="1"/>
    </xf>
    <xf numFmtId="186" fontId="4" fillId="0" borderId="2" xfId="0" applyNumberFormat="1" applyFont="1" applyFill="1" applyBorder="1" applyAlignment="1">
      <alignment horizontal="center" vertical="center" wrapText="1"/>
    </xf>
    <xf numFmtId="186" fontId="7" fillId="0" borderId="2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86" fontId="6" fillId="0" borderId="2" xfId="0" applyNumberFormat="1" applyFont="1" applyFill="1" applyBorder="1" applyAlignment="1">
      <alignment horizontal="center" vertical="center" wrapText="1"/>
    </xf>
    <xf numFmtId="185" fontId="7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85" fontId="6" fillId="0" borderId="2" xfId="0" applyNumberFormat="1" applyFont="1" applyFill="1" applyBorder="1" applyAlignment="1">
      <alignment horizontal="center" vertical="center" wrapText="1"/>
    </xf>
    <xf numFmtId="178" fontId="8" fillId="0" borderId="2" xfId="3" applyNumberFormat="1" applyFont="1" applyFill="1" applyBorder="1" applyAlignment="1">
      <alignment horizontal="center" vertical="center"/>
    </xf>
    <xf numFmtId="185" fontId="4" fillId="0" borderId="8" xfId="0" applyNumberFormat="1" applyFont="1" applyFill="1" applyBorder="1" applyAlignment="1">
      <alignment horizontal="center" vertical="center" wrapText="1"/>
    </xf>
    <xf numFmtId="185" fontId="7" fillId="0" borderId="8" xfId="0" applyNumberFormat="1" applyFont="1" applyFill="1" applyBorder="1" applyAlignment="1">
      <alignment horizontal="center" vertical="center" wrapText="1"/>
    </xf>
    <xf numFmtId="186" fontId="7" fillId="2" borderId="8" xfId="0" applyNumberFormat="1" applyFont="1" applyFill="1" applyBorder="1" applyAlignment="1">
      <alignment horizontal="center" vertical="center" wrapText="1"/>
    </xf>
    <xf numFmtId="178" fontId="8" fillId="0" borderId="8" xfId="3" applyNumberFormat="1" applyFont="1" applyFill="1" applyBorder="1" applyAlignment="1">
      <alignment horizontal="center" vertical="center"/>
    </xf>
    <xf numFmtId="186" fontId="6" fillId="2" borderId="8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185" fontId="4" fillId="2" borderId="8" xfId="0" applyNumberFormat="1" applyFont="1" applyFill="1" applyBorder="1" applyAlignment="1">
      <alignment horizontal="center" vertical="center" wrapText="1"/>
    </xf>
    <xf numFmtId="185" fontId="7" fillId="2" borderId="8" xfId="0" applyNumberFormat="1" applyFont="1" applyFill="1" applyBorder="1" applyAlignment="1">
      <alignment horizontal="center" vertical="center" wrapText="1"/>
    </xf>
    <xf numFmtId="178" fontId="8" fillId="2" borderId="8" xfId="3" applyNumberFormat="1" applyFont="1" applyFill="1" applyBorder="1" applyAlignment="1">
      <alignment horizontal="center" vertical="center"/>
    </xf>
    <xf numFmtId="185" fontId="6" fillId="2" borderId="8" xfId="0" applyNumberFormat="1" applyFont="1" applyFill="1" applyBorder="1" applyAlignment="1">
      <alignment horizontal="center" vertical="center" wrapText="1"/>
    </xf>
    <xf numFmtId="186" fontId="8" fillId="2" borderId="8" xfId="3" applyNumberFormat="1" applyFont="1" applyFill="1" applyBorder="1" applyAlignment="1">
      <alignment horizontal="center" vertical="center"/>
    </xf>
    <xf numFmtId="186" fontId="10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185" fontId="8" fillId="2" borderId="8" xfId="3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0" fontId="10" fillId="0" borderId="8" xfId="12" applyNumberFormat="1" applyFont="1" applyFill="1" applyBorder="1" applyAlignment="1">
      <alignment horizontal="center" vertical="center" wrapText="1"/>
    </xf>
    <xf numFmtId="0" fontId="10" fillId="0" borderId="2" xfId="1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86" fontId="7" fillId="0" borderId="2" xfId="0" applyNumberFormat="1" applyFont="1" applyBorder="1" applyAlignment="1">
      <alignment horizontal="center" vertical="center" wrapText="1"/>
    </xf>
    <xf numFmtId="185" fontId="7" fillId="0" borderId="2" xfId="0" applyNumberFormat="1" applyFont="1" applyBorder="1" applyAlignment="1">
      <alignment horizontal="center" vertical="center" wrapText="1"/>
    </xf>
    <xf numFmtId="185" fontId="6" fillId="0" borderId="2" xfId="0" applyNumberFormat="1" applyFont="1" applyBorder="1" applyAlignment="1">
      <alignment horizontal="center" vertical="center" wrapText="1"/>
    </xf>
    <xf numFmtId="0" fontId="10" fillId="0" borderId="2" xfId="12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186" fontId="15" fillId="0" borderId="2" xfId="0" applyNumberFormat="1" applyFont="1" applyFill="1" applyBorder="1" applyAlignment="1" applyProtection="1">
      <alignment horizontal="center" vertical="center"/>
    </xf>
    <xf numFmtId="185" fontId="15" fillId="0" borderId="2" xfId="0" applyNumberFormat="1" applyFont="1" applyFill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>
      <alignment horizontal="center" vertical="center"/>
    </xf>
    <xf numFmtId="185" fontId="15" fillId="3" borderId="2" xfId="0" applyNumberFormat="1" applyFont="1" applyFill="1" applyBorder="1" applyAlignment="1" applyProtection="1">
      <alignment horizontal="center" vertical="center"/>
    </xf>
    <xf numFmtId="185" fontId="16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86" fontId="15" fillId="0" borderId="2" xfId="35" applyNumberFormat="1" applyFont="1" applyFill="1" applyBorder="1" applyAlignment="1">
      <alignment horizontal="center" vertical="center"/>
    </xf>
    <xf numFmtId="178" fontId="15" fillId="0" borderId="2" xfId="35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Fill="1" applyAlignment="1" applyProtection="1"/>
    <xf numFmtId="0" fontId="0" fillId="0" borderId="0" xfId="0" applyNumberFormat="1" applyFont="1" applyFill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0" fillId="2" borderId="10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179" fontId="0" fillId="2" borderId="8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185" fontId="0" fillId="0" borderId="8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22" fillId="0" borderId="0" xfId="0" applyFont="1" applyAlignment="1">
      <alignment wrapText="1"/>
    </xf>
    <xf numFmtId="0" fontId="18" fillId="0" borderId="0" xfId="0" applyFont="1"/>
    <xf numFmtId="0" fontId="0" fillId="0" borderId="0" xfId="0" applyFont="1" applyBorder="1"/>
    <xf numFmtId="0" fontId="2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4" fillId="4" borderId="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185" fontId="7" fillId="0" borderId="4" xfId="0" applyNumberFormat="1" applyFont="1" applyFill="1" applyBorder="1" applyAlignment="1">
      <alignment horizontal="center" vertical="center"/>
    </xf>
    <xf numFmtId="185" fontId="7" fillId="0" borderId="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185" fontId="7" fillId="0" borderId="13" xfId="0" applyNumberFormat="1" applyFont="1" applyFill="1" applyBorder="1" applyAlignment="1">
      <alignment horizontal="center" vertical="center"/>
    </xf>
    <xf numFmtId="185" fontId="7" fillId="0" borderId="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185" fontId="7" fillId="0" borderId="5" xfId="0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185" fontId="22" fillId="0" borderId="0" xfId="0" applyNumberFormat="1" applyFont="1" applyBorder="1" applyAlignment="1">
      <alignment wrapText="1"/>
    </xf>
    <xf numFmtId="0" fontId="18" fillId="0" borderId="0" xfId="0" applyFont="1" applyBorder="1"/>
    <xf numFmtId="185" fontId="18" fillId="0" borderId="0" xfId="0" applyNumberFormat="1" applyFont="1" applyBorder="1"/>
    <xf numFmtId="0" fontId="20" fillId="0" borderId="0" xfId="0" applyFont="1"/>
    <xf numFmtId="180" fontId="0" fillId="0" borderId="0" xfId="0" applyNumberFormat="1" applyFont="1"/>
    <xf numFmtId="0" fontId="14" fillId="0" borderId="0" xfId="0" applyFont="1"/>
    <xf numFmtId="180" fontId="14" fillId="0" borderId="0" xfId="0" applyNumberFormat="1" applyFont="1"/>
    <xf numFmtId="0" fontId="5" fillId="0" borderId="0" xfId="0" applyFont="1"/>
    <xf numFmtId="0" fontId="24" fillId="0" borderId="0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center" vertical="center"/>
    </xf>
    <xf numFmtId="180" fontId="4" fillId="4" borderId="8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/>
    </xf>
    <xf numFmtId="2" fontId="7" fillId="4" borderId="4" xfId="0" applyNumberFormat="1" applyFont="1" applyFill="1" applyBorder="1" applyAlignment="1">
      <alignment horizontal="right" vertical="center"/>
    </xf>
    <xf numFmtId="2" fontId="7" fillId="4" borderId="3" xfId="0" applyNumberFormat="1" applyFont="1" applyFill="1" applyBorder="1" applyAlignment="1">
      <alignment horizontal="right" vertical="center"/>
    </xf>
    <xf numFmtId="185" fontId="7" fillId="4" borderId="3" xfId="0" applyNumberFormat="1" applyFont="1" applyFill="1" applyBorder="1" applyAlignment="1">
      <alignment horizontal="right" vertical="center"/>
    </xf>
    <xf numFmtId="0" fontId="5" fillId="4" borderId="12" xfId="0" applyFont="1" applyFill="1" applyBorder="1" applyAlignment="1">
      <alignment vertical="center"/>
    </xf>
    <xf numFmtId="2" fontId="6" fillId="4" borderId="13" xfId="0" applyNumberFormat="1" applyFont="1" applyFill="1" applyBorder="1" applyAlignment="1">
      <alignment horizontal="right" vertical="center"/>
    </xf>
    <xf numFmtId="2" fontId="6" fillId="4" borderId="0" xfId="0" applyNumberFormat="1" applyFont="1" applyFill="1" applyBorder="1" applyAlignment="1">
      <alignment horizontal="right" vertical="center"/>
    </xf>
    <xf numFmtId="185" fontId="6" fillId="4" borderId="0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2" fontId="6" fillId="4" borderId="5" xfId="0" applyNumberFormat="1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right" vertical="center"/>
    </xf>
    <xf numFmtId="185" fontId="6" fillId="4" borderId="1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182" fontId="4" fillId="0" borderId="2" xfId="0" applyNumberFormat="1" applyFont="1" applyFill="1" applyBorder="1" applyAlignment="1">
      <alignment horizontal="center" vertical="center"/>
    </xf>
    <xf numFmtId="182" fontId="4" fillId="0" borderId="10" xfId="0" applyNumberFormat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2" fontId="7" fillId="0" borderId="13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185" fontId="7" fillId="0" borderId="0" xfId="0" applyNumberFormat="1" applyFont="1" applyFill="1" applyBorder="1" applyAlignment="1">
      <alignment horizontal="right" vertical="center"/>
    </xf>
    <xf numFmtId="2" fontId="6" fillId="0" borderId="13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right" vertical="center"/>
    </xf>
    <xf numFmtId="185" fontId="6" fillId="0" borderId="0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185" fontId="6" fillId="0" borderId="1" xfId="0" applyNumberFormat="1" applyFont="1" applyFill="1" applyBorder="1" applyAlignment="1">
      <alignment horizontal="right" vertical="center"/>
    </xf>
    <xf numFmtId="180" fontId="5" fillId="0" borderId="0" xfId="0" applyNumberFormat="1" applyFont="1"/>
    <xf numFmtId="185" fontId="20" fillId="0" borderId="0" xfId="0" applyNumberFormat="1" applyFont="1"/>
    <xf numFmtId="181" fontId="0" fillId="0" borderId="0" xfId="0" applyNumberFormat="1" applyFont="1"/>
    <xf numFmtId="177" fontId="0" fillId="0" borderId="0" xfId="0" applyNumberFormat="1" applyFont="1"/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186" fontId="6" fillId="0" borderId="14" xfId="0" applyNumberFormat="1" applyFont="1" applyBorder="1" applyAlignment="1">
      <alignment horizontal="right" vertical="center"/>
    </xf>
    <xf numFmtId="185" fontId="6" fillId="0" borderId="0" xfId="0" applyNumberFormat="1" applyFont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6" fontId="6" fillId="0" borderId="11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left"/>
    </xf>
    <xf numFmtId="0" fontId="26" fillId="5" borderId="0" xfId="0" applyFont="1" applyFill="1" applyAlignment="1">
      <alignment horizontal="center"/>
    </xf>
    <xf numFmtId="0" fontId="23" fillId="0" borderId="0" xfId="0" applyFont="1" applyAlignment="1"/>
    <xf numFmtId="0" fontId="24" fillId="2" borderId="0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12" xfId="0" applyFont="1" applyBorder="1"/>
    <xf numFmtId="0" fontId="0" fillId="0" borderId="14" xfId="0" applyFont="1" applyBorder="1"/>
    <xf numFmtId="0" fontId="0" fillId="0" borderId="7" xfId="0" applyFont="1" applyBorder="1"/>
    <xf numFmtId="0" fontId="0" fillId="0" borderId="11" xfId="0" applyFont="1" applyBorder="1"/>
    <xf numFmtId="0" fontId="0" fillId="0" borderId="1" xfId="0" applyFont="1" applyBorder="1"/>
    <xf numFmtId="0" fontId="0" fillId="0" borderId="0" xfId="0" applyFont="1" applyFill="1" applyBorder="1"/>
    <xf numFmtId="0" fontId="0" fillId="0" borderId="3" xfId="0" applyFont="1" applyBorder="1"/>
    <xf numFmtId="0" fontId="2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" xfId="6" applyFont="1" applyFill="1" applyBorder="1" applyAlignment="1" applyProtection="1">
      <alignment horizontal="center" vertical="center"/>
      <protection locked="0"/>
    </xf>
    <xf numFmtId="0" fontId="4" fillId="0" borderId="8" xfId="6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left" vertical="center" wrapText="1"/>
    </xf>
    <xf numFmtId="2" fontId="6" fillId="2" borderId="18" xfId="0" applyNumberFormat="1" applyFont="1" applyFill="1" applyBorder="1" applyAlignment="1">
      <alignment horizontal="right" vertical="center" wrapText="1"/>
    </xf>
    <xf numFmtId="179" fontId="6" fillId="2" borderId="3" xfId="0" applyNumberFormat="1" applyFont="1" applyFill="1" applyBorder="1" applyAlignment="1">
      <alignment horizontal="right" vertical="center" wrapText="1"/>
    </xf>
    <xf numFmtId="2" fontId="6" fillId="2" borderId="19" xfId="0" applyNumberFormat="1" applyFont="1" applyFill="1" applyBorder="1" applyAlignment="1">
      <alignment horizontal="right" vertical="center" wrapText="1"/>
    </xf>
    <xf numFmtId="179" fontId="6" fillId="2" borderId="0" xfId="0" applyNumberFormat="1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2" fontId="6" fillId="2" borderId="21" xfId="0" applyNumberFormat="1" applyFont="1" applyFill="1" applyBorder="1" applyAlignment="1">
      <alignment horizontal="right" vertical="center" wrapText="1"/>
    </xf>
    <xf numFmtId="179" fontId="6" fillId="2" borderId="22" xfId="0" applyNumberFormat="1" applyFont="1" applyFill="1" applyBorder="1" applyAlignment="1">
      <alignment horizontal="right" vertical="center" wrapText="1"/>
    </xf>
    <xf numFmtId="0" fontId="23" fillId="0" borderId="0" xfId="6" applyFont="1" applyFill="1" applyBorder="1" applyAlignment="1" applyProtection="1">
      <alignment horizontal="center" vertical="center"/>
      <protection locked="0"/>
    </xf>
    <xf numFmtId="0" fontId="27" fillId="0" borderId="0" xfId="6" applyFont="1" applyFill="1" applyBorder="1" applyAlignment="1" applyProtection="1">
      <alignment horizontal="center" vertical="center"/>
      <protection locked="0"/>
    </xf>
    <xf numFmtId="0" fontId="28" fillId="0" borderId="0" xfId="6" applyFont="1" applyBorder="1" applyAlignment="1" applyProtection="1">
      <alignment horizontal="center" vertical="center"/>
      <protection locked="0"/>
    </xf>
    <xf numFmtId="0" fontId="5" fillId="0" borderId="0" xfId="6" applyFont="1" applyBorder="1" applyAlignment="1" applyProtection="1">
      <protection locked="0"/>
    </xf>
    <xf numFmtId="0" fontId="24" fillId="0" borderId="0" xfId="6" applyFont="1" applyFill="1" applyBorder="1" applyProtection="1">
      <protection locked="0"/>
    </xf>
    <xf numFmtId="0" fontId="4" fillId="0" borderId="10" xfId="6" applyFont="1" applyBorder="1" applyAlignment="1" applyProtection="1">
      <alignment horizontal="center" vertical="center"/>
      <protection locked="0"/>
    </xf>
    <xf numFmtId="178" fontId="4" fillId="0" borderId="6" xfId="6" applyNumberFormat="1" applyFont="1" applyBorder="1" applyAlignment="1" applyProtection="1">
      <alignment horizontal="left" vertical="center" wrapText="1"/>
      <protection locked="0"/>
    </xf>
    <xf numFmtId="178" fontId="4" fillId="0" borderId="3" xfId="6" applyNumberFormat="1" applyFont="1" applyBorder="1" applyAlignment="1" applyProtection="1">
      <alignment horizontal="center" vertical="center" wrapText="1"/>
      <protection locked="0"/>
    </xf>
    <xf numFmtId="186" fontId="7" fillId="0" borderId="15" xfId="6" applyNumberFormat="1" applyFont="1" applyFill="1" applyBorder="1" applyAlignment="1" applyProtection="1">
      <alignment horizontal="right" vertical="center"/>
    </xf>
    <xf numFmtId="185" fontId="7" fillId="0" borderId="3" xfId="6" applyNumberFormat="1" applyFont="1" applyFill="1" applyBorder="1" applyAlignment="1" applyProtection="1">
      <alignment horizontal="right" vertical="center"/>
    </xf>
    <xf numFmtId="178" fontId="5" fillId="0" borderId="12" xfId="6" applyNumberFormat="1" applyFont="1" applyBorder="1" applyAlignment="1" applyProtection="1">
      <alignment vertical="center" wrapText="1"/>
      <protection locked="0"/>
    </xf>
    <xf numFmtId="178" fontId="5" fillId="0" borderId="0" xfId="6" applyNumberFormat="1" applyFont="1" applyBorder="1" applyAlignment="1" applyProtection="1">
      <alignment horizontal="center" vertical="center" wrapText="1"/>
      <protection locked="0"/>
    </xf>
    <xf numFmtId="186" fontId="6" fillId="0" borderId="14" xfId="6" applyNumberFormat="1" applyFont="1" applyFill="1" applyBorder="1" applyAlignment="1" applyProtection="1">
      <alignment horizontal="right" vertical="center"/>
    </xf>
    <xf numFmtId="185" fontId="6" fillId="0" borderId="0" xfId="6" applyNumberFormat="1" applyFont="1" applyFill="1" applyBorder="1" applyAlignment="1" applyProtection="1">
      <alignment horizontal="right" vertical="center"/>
    </xf>
    <xf numFmtId="178" fontId="5" fillId="0" borderId="12" xfId="6" applyNumberFormat="1" applyFont="1" applyBorder="1" applyAlignment="1" applyProtection="1">
      <alignment horizontal="center" vertical="center" wrapText="1"/>
      <protection locked="0"/>
    </xf>
    <xf numFmtId="178" fontId="5" fillId="0" borderId="12" xfId="6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6" applyNumberFormat="1" applyFont="1" applyFill="1" applyBorder="1" applyAlignment="1" applyProtection="1">
      <alignment horizontal="center" vertical="center" wrapText="1"/>
      <protection locked="0"/>
    </xf>
    <xf numFmtId="178" fontId="4" fillId="0" borderId="12" xfId="6" applyNumberFormat="1" applyFont="1" applyFill="1" applyBorder="1" applyAlignment="1" applyProtection="1">
      <alignment horizontal="left" vertical="center" wrapText="1"/>
      <protection locked="0"/>
    </xf>
    <xf numFmtId="178" fontId="6" fillId="0" borderId="14" xfId="6" applyNumberFormat="1" applyFont="1" applyFill="1" applyBorder="1" applyAlignment="1" applyProtection="1">
      <alignment horizontal="right" vertical="center" wrapText="1"/>
      <protection locked="0"/>
    </xf>
    <xf numFmtId="178" fontId="6" fillId="0" borderId="0" xfId="6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center" vertical="center"/>
    </xf>
    <xf numFmtId="186" fontId="6" fillId="0" borderId="14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86" fontId="6" fillId="0" borderId="11" xfId="0" applyNumberFormat="1" applyFont="1" applyFill="1" applyBorder="1" applyAlignment="1">
      <alignment horizontal="right" vertical="center"/>
    </xf>
    <xf numFmtId="0" fontId="25" fillId="0" borderId="0" xfId="0" applyFont="1"/>
    <xf numFmtId="0" fontId="6" fillId="0" borderId="0" xfId="0" applyFont="1"/>
    <xf numFmtId="0" fontId="0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/>
    <xf numFmtId="0" fontId="4" fillId="4" borderId="9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2" fontId="0" fillId="0" borderId="14" xfId="0" applyNumberFormat="1" applyFont="1" applyBorder="1"/>
    <xf numFmtId="179" fontId="0" fillId="0" borderId="14" xfId="0" applyNumberFormat="1" applyFont="1" applyBorder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9" fillId="5" borderId="0" xfId="0" applyFont="1" applyFill="1" applyAlignment="1">
      <alignment horizontal="center"/>
    </xf>
    <xf numFmtId="0" fontId="0" fillId="0" borderId="12" xfId="0" applyFont="1" applyFill="1" applyBorder="1"/>
    <xf numFmtId="0" fontId="0" fillId="0" borderId="7" xfId="0" applyFont="1" applyFill="1" applyBorder="1"/>
    <xf numFmtId="49" fontId="4" fillId="4" borderId="3" xfId="0" applyNumberFormat="1" applyFont="1" applyFill="1" applyBorder="1" applyAlignment="1">
      <alignment horizontal="left" vertical="center"/>
    </xf>
    <xf numFmtId="179" fontId="6" fillId="0" borderId="13" xfId="0" applyNumberFormat="1" applyFont="1" applyFill="1" applyBorder="1" applyAlignment="1">
      <alignment horizontal="right" vertical="center"/>
    </xf>
    <xf numFmtId="49" fontId="5" fillId="4" borderId="0" xfId="0" applyNumberFormat="1" applyFont="1" applyFill="1" applyBorder="1" applyAlignment="1">
      <alignment horizontal="left" vertical="center"/>
    </xf>
    <xf numFmtId="49" fontId="5" fillId="4" borderId="12" xfId="0" applyNumberFormat="1" applyFont="1" applyFill="1" applyBorder="1" applyAlignment="1">
      <alignment horizontal="left" vertical="center"/>
    </xf>
    <xf numFmtId="179" fontId="6" fillId="4" borderId="13" xfId="0" applyNumberFormat="1" applyFont="1" applyFill="1" applyBorder="1" applyAlignment="1">
      <alignment horizontal="right" vertical="center"/>
    </xf>
    <xf numFmtId="49" fontId="5" fillId="4" borderId="7" xfId="0" applyNumberFormat="1" applyFont="1" applyFill="1" applyBorder="1" applyAlignment="1">
      <alignment horizontal="left" vertical="center"/>
    </xf>
    <xf numFmtId="179" fontId="6" fillId="4" borderId="5" xfId="0" applyNumberFormat="1" applyFont="1" applyFill="1" applyBorder="1" applyAlignment="1">
      <alignment horizontal="right" vertical="center"/>
    </xf>
    <xf numFmtId="0" fontId="18" fillId="0" borderId="0" xfId="0" applyFont="1" applyFill="1"/>
    <xf numFmtId="0" fontId="30" fillId="0" borderId="0" xfId="0" applyFont="1" applyFill="1"/>
    <xf numFmtId="0" fontId="0" fillId="0" borderId="0" xfId="0" applyFont="1" applyFill="1"/>
    <xf numFmtId="0" fontId="31" fillId="6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20" fillId="0" borderId="1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85" fontId="11" fillId="0" borderId="8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86" fontId="7" fillId="0" borderId="15" xfId="0" applyNumberFormat="1" applyFont="1" applyFill="1" applyBorder="1" applyAlignment="1">
      <alignment horizontal="center" vertical="center" wrapText="1"/>
    </xf>
    <xf numFmtId="185" fontId="7" fillId="0" borderId="3" xfId="0" applyNumberFormat="1" applyFont="1" applyFill="1" applyBorder="1" applyAlignment="1">
      <alignment horizontal="center" vertical="center" wrapText="1"/>
    </xf>
    <xf numFmtId="185" fontId="11" fillId="0" borderId="0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left" vertical="center" wrapText="1"/>
    </xf>
    <xf numFmtId="186" fontId="7" fillId="0" borderId="12" xfId="0" applyNumberFormat="1" applyFont="1" applyFill="1" applyBorder="1" applyAlignment="1">
      <alignment horizontal="center" vertical="center" wrapText="1"/>
    </xf>
    <xf numFmtId="185" fontId="7" fillId="0" borderId="0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186" fontId="7" fillId="0" borderId="11" xfId="0" applyNumberFormat="1" applyFont="1" applyFill="1" applyBorder="1" applyAlignment="1">
      <alignment horizontal="center" vertical="center" wrapText="1"/>
    </xf>
    <xf numFmtId="185" fontId="7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29" fillId="6" borderId="0" xfId="0" applyFont="1" applyFill="1" applyAlignment="1">
      <alignment horizontal="center"/>
    </xf>
    <xf numFmtId="0" fontId="0" fillId="4" borderId="0" xfId="0" applyFont="1" applyFill="1"/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/>
    </xf>
    <xf numFmtId="0" fontId="32" fillId="0" borderId="15" xfId="0" applyFont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85" fontId="11" fillId="0" borderId="4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5" fillId="4" borderId="0" xfId="0" applyNumberFormat="1" applyFont="1" applyFill="1" applyBorder="1" applyAlignment="1">
      <alignment horizontal="center" vertical="center"/>
    </xf>
    <xf numFmtId="185" fontId="32" fillId="0" borderId="13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vertical="center"/>
    </xf>
    <xf numFmtId="185" fontId="6" fillId="0" borderId="1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185" fontId="6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3" fillId="4" borderId="0" xfId="0" applyFont="1" applyFill="1" applyAlignment="1"/>
    <xf numFmtId="0" fontId="33" fillId="0" borderId="0" xfId="0" applyFont="1"/>
    <xf numFmtId="0" fontId="1" fillId="0" borderId="0" xfId="0" applyFont="1"/>
    <xf numFmtId="0" fontId="0" fillId="0" borderId="0" xfId="0" applyFont="1" applyAlignment="1">
      <alignment horizontal="left"/>
    </xf>
    <xf numFmtId="0" fontId="3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85" fontId="7" fillId="0" borderId="4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185" fontId="7" fillId="0" borderId="1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/>
    <xf numFmtId="0" fontId="33" fillId="0" borderId="0" xfId="0" applyFont="1" applyAlignment="1">
      <alignment horizontal="center"/>
    </xf>
    <xf numFmtId="0" fontId="35" fillId="0" borderId="0" xfId="0" applyFont="1" applyAlignment="1"/>
    <xf numFmtId="0" fontId="33" fillId="0" borderId="0" xfId="0" applyFont="1" applyAlignment="1"/>
    <xf numFmtId="0" fontId="0" fillId="0" borderId="0" xfId="0" applyFont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49" fontId="32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179" fontId="0" fillId="0" borderId="8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179" fontId="20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2" fontId="0" fillId="0" borderId="9" xfId="0" applyNumberFormat="1" applyFont="1" applyBorder="1" applyAlignment="1">
      <alignment horizontal="center" vertical="center"/>
    </xf>
    <xf numFmtId="0" fontId="18" fillId="0" borderId="0" xfId="39" applyFont="1"/>
    <xf numFmtId="0" fontId="0" fillId="0" borderId="0" xfId="39" applyFont="1"/>
    <xf numFmtId="0" fontId="0" fillId="0" borderId="0" xfId="39" applyFont="1" applyAlignment="1">
      <alignment horizontal="center"/>
    </xf>
    <xf numFmtId="185" fontId="0" fillId="0" borderId="0" xfId="39" applyNumberFormat="1" applyFont="1" applyAlignment="1">
      <alignment horizontal="center"/>
    </xf>
    <xf numFmtId="0" fontId="37" fillId="0" borderId="0" xfId="39" applyFont="1" applyBorder="1" applyAlignment="1">
      <alignment horizontal="center" vertical="center"/>
    </xf>
    <xf numFmtId="0" fontId="13" fillId="0" borderId="0" xfId="39" applyFont="1" applyBorder="1" applyAlignment="1">
      <alignment horizontal="center" vertical="center"/>
    </xf>
    <xf numFmtId="185" fontId="13" fillId="0" borderId="0" xfId="39" applyNumberFormat="1" applyFont="1" applyBorder="1" applyAlignment="1">
      <alignment horizontal="center" vertical="center"/>
    </xf>
    <xf numFmtId="0" fontId="35" fillId="0" borderId="10" xfId="39" applyFont="1" applyBorder="1" applyAlignment="1">
      <alignment horizontal="center" vertical="center"/>
    </xf>
    <xf numFmtId="0" fontId="35" fillId="0" borderId="2" xfId="39" applyFont="1" applyBorder="1" applyAlignment="1">
      <alignment horizontal="center" vertical="center"/>
    </xf>
    <xf numFmtId="179" fontId="35" fillId="0" borderId="2" xfId="39" applyNumberFormat="1" applyFont="1" applyBorder="1" applyAlignment="1">
      <alignment horizontal="center" vertical="center" wrapText="1"/>
    </xf>
    <xf numFmtId="185" fontId="35" fillId="0" borderId="8" xfId="39" applyNumberFormat="1" applyFont="1" applyBorder="1" applyAlignment="1">
      <alignment horizontal="center" vertical="center" wrapText="1"/>
    </xf>
    <xf numFmtId="0" fontId="33" fillId="0" borderId="10" xfId="39" applyFont="1" applyBorder="1" applyAlignment="1">
      <alignment horizontal="left" vertical="center"/>
    </xf>
    <xf numFmtId="0" fontId="33" fillId="0" borderId="2" xfId="39" applyFont="1" applyBorder="1" applyAlignment="1">
      <alignment horizontal="center" vertical="center"/>
    </xf>
    <xf numFmtId="2" fontId="38" fillId="0" borderId="2" xfId="39" applyNumberFormat="1" applyFont="1" applyFill="1" applyBorder="1" applyAlignment="1">
      <alignment horizontal="center" vertical="center"/>
    </xf>
    <xf numFmtId="185" fontId="38" fillId="0" borderId="8" xfId="39" applyNumberFormat="1" applyFont="1" applyFill="1" applyBorder="1" applyAlignment="1">
      <alignment horizontal="center" vertical="center"/>
    </xf>
    <xf numFmtId="0" fontId="33" fillId="0" borderId="10" xfId="39" applyFont="1" applyBorder="1" applyAlignment="1">
      <alignment vertical="center"/>
    </xf>
    <xf numFmtId="0" fontId="33" fillId="0" borderId="10" xfId="39" applyFont="1" applyBorder="1" applyAlignment="1">
      <alignment vertical="center" wrapText="1"/>
    </xf>
    <xf numFmtId="0" fontId="33" fillId="0" borderId="10" xfId="39" applyFont="1" applyFill="1" applyBorder="1" applyAlignment="1">
      <alignment vertical="center"/>
    </xf>
    <xf numFmtId="185" fontId="38" fillId="0" borderId="8" xfId="3" applyNumberFormat="1" applyFont="1" applyFill="1" applyBorder="1" applyAlignment="1">
      <alignment horizontal="center" vertical="center" shrinkToFit="1"/>
    </xf>
    <xf numFmtId="0" fontId="33" fillId="0" borderId="10" xfId="39" applyFont="1" applyFill="1" applyBorder="1" applyAlignment="1">
      <alignment vertical="center" wrapText="1"/>
    </xf>
    <xf numFmtId="0" fontId="33" fillId="0" borderId="2" xfId="39" applyFont="1" applyBorder="1" applyAlignment="1">
      <alignment horizontal="left" vertical="center"/>
    </xf>
    <xf numFmtId="1" fontId="38" fillId="0" borderId="2" xfId="39" applyNumberFormat="1" applyFont="1" applyFill="1" applyBorder="1" applyAlignment="1">
      <alignment horizontal="center" vertical="center"/>
    </xf>
    <xf numFmtId="2" fontId="38" fillId="0" borderId="15" xfId="39" applyNumberFormat="1" applyFont="1" applyFill="1" applyBorder="1" applyAlignment="1">
      <alignment horizontal="center" vertical="center"/>
    </xf>
    <xf numFmtId="185" fontId="38" fillId="0" borderId="4" xfId="39" applyNumberFormat="1" applyFont="1" applyFill="1" applyBorder="1" applyAlignment="1">
      <alignment horizontal="center" vertical="center"/>
    </xf>
    <xf numFmtId="1" fontId="38" fillId="0" borderId="15" xfId="39" applyNumberFormat="1" applyFont="1" applyFill="1" applyBorder="1" applyAlignment="1">
      <alignment horizontal="center" vertical="center"/>
    </xf>
    <xf numFmtId="0" fontId="38" fillId="0" borderId="0" xfId="39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76" fontId="41" fillId="0" borderId="3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183" fontId="41" fillId="0" borderId="0" xfId="0" applyNumberFormat="1" applyFont="1" applyAlignment="1">
      <alignment horizontal="center" vertical="center"/>
    </xf>
    <xf numFmtId="9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9" fontId="41" fillId="0" borderId="3" xfId="0" applyNumberFormat="1" applyFont="1" applyBorder="1" applyAlignment="1">
      <alignment horizontal="center" vertical="center"/>
    </xf>
    <xf numFmtId="9" fontId="41" fillId="0" borderId="0" xfId="0" applyNumberFormat="1" applyFont="1" applyBorder="1" applyAlignment="1">
      <alignment horizontal="center" vertical="center"/>
    </xf>
    <xf numFmtId="183" fontId="33" fillId="0" borderId="0" xfId="0" applyNumberFormat="1" applyFont="1" applyAlignment="1">
      <alignment horizontal="center" vertical="center" wrapText="1"/>
    </xf>
    <xf numFmtId="183" fontId="41" fillId="0" borderId="0" xfId="0" applyNumberFormat="1" applyFont="1" applyAlignment="1">
      <alignment horizontal="center" vertical="center" wrapText="1"/>
    </xf>
  </cellXfs>
  <cellStyles count="67">
    <cellStyle name="常规" xfId="0" builtinId="0"/>
    <cellStyle name="0,0_x000d__x000a_NA_x000d__x000a_ 3 2 2 2" xfId="1"/>
    <cellStyle name="常规_湖南月报-200811（定） 2 2 2 2 2" xfId="2"/>
    <cellStyle name="常规_复件 月报-2005-01 2 2 2" xfId="3"/>
    <cellStyle name="常规 3 3 2 2" xfId="4"/>
    <cellStyle name="常规 3 2 3 2" xfId="5"/>
    <cellStyle name="常规 2" xfId="6"/>
    <cellStyle name="常规 16" xfId="7"/>
    <cellStyle name="常规 12" xfId="8"/>
    <cellStyle name="RowLevel_1" xfId="9"/>
    <cellStyle name="0,0&#13;&#10;NA&#13;&#10; 3 2 2 2" xfId="10"/>
    <cellStyle name="0,0&#13;&#10;NA&#13;&#10; 3 2 2" xfId="11"/>
    <cellStyle name="0,0&#13;&#10;NA&#13;&#10;" xfId="12"/>
    <cellStyle name="_ET_STYLE_NoName_00_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ColLevel_1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0,0_x000d_&#10;NA_x000d_&#10;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货币[0]" xfId="43" builtinId="7"/>
    <cellStyle name="警告文本" xfId="44" builtinId="11"/>
    <cellStyle name="40% - 强调文字颜色 2" xfId="45" builtinId="35"/>
    <cellStyle name="注释" xfId="46" builtinId="10"/>
    <cellStyle name="60% - 强调文字颜色 3" xfId="47" builtinId="40"/>
    <cellStyle name="好" xfId="48" builtinId="26"/>
    <cellStyle name="常规 3 3 2 2 2" xfId="49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colors>
    <mruColors>
      <color rgb="00ACB9CA"/>
      <color rgb="00FFC000"/>
      <color rgb="00C00000"/>
      <color rgb="00FFFFFF"/>
      <color rgb="00000000"/>
      <color rgb="00FFFF00"/>
      <color rgb="00FF0000"/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36130;&#2591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0132;&#3689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34920;1-&#37038;&#25919;&#34892;&#19994;&#21457;&#23637;&#24773;&#20917;&#34920;-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3457;&#31614;2022&#24180;&#24314;&#31569;&#19994;&#22686;&#36895;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2022&#24180;9&#26376;&#20840;&#24066;&#24066;&#22330;&#20027;&#20307;&#21457;&#23637;&#24773;&#20917;&#19968;&#35272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19979;&#36733;/2022&#24180;2&#26376;/E:/&#24037;&#20316;&#36164;&#26009;/&#26376;&#25253;/&#32508;&#21512;&#32463;&#27982;&#30740;&#31350;&#23460;/&#21516;&#20107;&#20854;&#20182;/&#27575;&#26234;&#25935;/&#26376;&#24230;&#25968;&#25454;/&#26376;&#24230;&#25968;&#25454;/2007/05/2004/&#26376;&#25253;-2003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38134;&#348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4037;&#1999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31038;&#3864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4037;&#19994;&#25928;&#3041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5237;&#3616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5151;&#22320;&#201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GDP&#20998;&#34892;&#1999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9&#26376;&#24555;&#35759;/&#22478;&#20065;&#23621;&#27665;&#25910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省收入情况表"/>
      <sheetName val="Sheet1"/>
      <sheetName val="Sheet2"/>
    </sheetNames>
    <sheetDataSet>
      <sheetData sheetId="0"/>
      <sheetData sheetId="1">
        <row r="3">
          <cell r="B3">
            <v>1399820</v>
          </cell>
          <cell r="C3">
            <v>12.3159887123964</v>
          </cell>
          <cell r="D3">
            <v>897064</v>
          </cell>
          <cell r="E3">
            <v>16.8143344532125</v>
          </cell>
        </row>
        <row r="7">
          <cell r="B7">
            <v>13505</v>
          </cell>
          <cell r="C7">
            <v>30.9639255236618</v>
          </cell>
          <cell r="D7">
            <v>10546</v>
          </cell>
          <cell r="E7">
            <v>39.4789049067584</v>
          </cell>
        </row>
        <row r="8">
          <cell r="B8">
            <v>71675</v>
          </cell>
          <cell r="C8">
            <v>19.8959535638413</v>
          </cell>
          <cell r="D8">
            <v>68571</v>
          </cell>
          <cell r="E8">
            <v>20.4944823223448</v>
          </cell>
        </row>
        <row r="9">
          <cell r="B9">
            <v>20302</v>
          </cell>
          <cell r="C9">
            <v>32.6148017506042</v>
          </cell>
          <cell r="D9">
            <v>16277</v>
          </cell>
          <cell r="E9">
            <v>30.7704667791436</v>
          </cell>
        </row>
        <row r="10">
          <cell r="B10">
            <v>68413</v>
          </cell>
          <cell r="C10">
            <v>69.5111375405734</v>
          </cell>
          <cell r="D10">
            <v>57855</v>
          </cell>
          <cell r="E10">
            <v>59.7542454783929</v>
          </cell>
        </row>
        <row r="11">
          <cell r="B11">
            <v>88888</v>
          </cell>
          <cell r="C11">
            <v>19.8258314123563</v>
          </cell>
          <cell r="D11">
            <v>67149</v>
          </cell>
          <cell r="E11">
            <v>20.6890973794888</v>
          </cell>
        </row>
        <row r="12">
          <cell r="B12">
            <v>38134</v>
          </cell>
          <cell r="C12">
            <v>9.48293187103442</v>
          </cell>
          <cell r="D12">
            <v>31220</v>
          </cell>
          <cell r="E12">
            <v>10.2673683466959</v>
          </cell>
        </row>
        <row r="13">
          <cell r="B13">
            <v>32552</v>
          </cell>
          <cell r="C13">
            <v>38.7198499957385</v>
          </cell>
          <cell r="D13">
            <v>23502</v>
          </cell>
          <cell r="E13">
            <v>46.4572817349037</v>
          </cell>
        </row>
        <row r="15">
          <cell r="B15">
            <v>118459</v>
          </cell>
          <cell r="C15">
            <v>14.1795504491653</v>
          </cell>
          <cell r="D15">
            <v>82366</v>
          </cell>
          <cell r="E15">
            <v>5.09218500797448</v>
          </cell>
        </row>
        <row r="16">
          <cell r="B16">
            <v>119816</v>
          </cell>
          <cell r="C16">
            <v>10.1766453024855</v>
          </cell>
          <cell r="D16">
            <v>83195</v>
          </cell>
          <cell r="E16">
            <v>12.18916877933</v>
          </cell>
        </row>
        <row r="17">
          <cell r="B17">
            <v>193792</v>
          </cell>
          <cell r="C17">
            <v>-13.1802949662205</v>
          </cell>
          <cell r="D17">
            <v>80132</v>
          </cell>
          <cell r="E17">
            <v>20.2064144490114</v>
          </cell>
        </row>
        <row r="18">
          <cell r="B18">
            <v>76611</v>
          </cell>
          <cell r="C18">
            <v>26.2707674050633</v>
          </cell>
          <cell r="D18">
            <v>51531</v>
          </cell>
          <cell r="E18">
            <v>26.8174435202048</v>
          </cell>
        </row>
        <row r="19">
          <cell r="B19">
            <v>58086</v>
          </cell>
          <cell r="C19">
            <v>21.6460732984293</v>
          </cell>
          <cell r="D19">
            <v>42884</v>
          </cell>
          <cell r="E19">
            <v>27.4867709138474</v>
          </cell>
        </row>
        <row r="20">
          <cell r="B20">
            <v>67855</v>
          </cell>
          <cell r="C20">
            <v>15.8825036290667</v>
          </cell>
          <cell r="D20">
            <v>51230</v>
          </cell>
          <cell r="E20">
            <v>21.4355133097874</v>
          </cell>
        </row>
      </sheetData>
      <sheetData sheetId="2">
        <row r="6">
          <cell r="B6">
            <v>308024</v>
          </cell>
          <cell r="C6">
            <v>2455226</v>
          </cell>
        </row>
        <row r="6">
          <cell r="E6">
            <v>-8.62803197687293</v>
          </cell>
        </row>
        <row r="7">
          <cell r="B7">
            <v>245093</v>
          </cell>
          <cell r="C7">
            <v>1939595</v>
          </cell>
        </row>
        <row r="7">
          <cell r="E7">
            <v>-11.7263692437785</v>
          </cell>
        </row>
        <row r="8">
          <cell r="B8">
            <v>62931</v>
          </cell>
          <cell r="C8">
            <v>515631</v>
          </cell>
        </row>
        <row r="8">
          <cell r="E8">
            <v>5.2707762538433</v>
          </cell>
        </row>
        <row r="9">
          <cell r="B9">
            <v>189459</v>
          </cell>
          <cell r="C9">
            <v>1399820</v>
          </cell>
        </row>
        <row r="9">
          <cell r="E9">
            <v>12.3159887123964</v>
          </cell>
        </row>
        <row r="10">
          <cell r="B10">
            <v>127922</v>
          </cell>
          <cell r="C10">
            <v>897064</v>
          </cell>
        </row>
        <row r="10">
          <cell r="E10">
            <v>16.8143344532125</v>
          </cell>
        </row>
        <row r="11">
          <cell r="B11">
            <v>38114</v>
          </cell>
          <cell r="C11">
            <v>309262</v>
          </cell>
        </row>
        <row r="11">
          <cell r="E11">
            <v>9.67787695985077</v>
          </cell>
        </row>
        <row r="12">
          <cell r="B12">
            <v>447</v>
          </cell>
          <cell r="C12">
            <v>59477</v>
          </cell>
        </row>
        <row r="12">
          <cell r="E12">
            <v>-15.9727618213413</v>
          </cell>
        </row>
        <row r="13">
          <cell r="B13">
            <v>4944</v>
          </cell>
          <cell r="C13">
            <v>30898</v>
          </cell>
        </row>
        <row r="13">
          <cell r="E13">
            <v>73.5842696629214</v>
          </cell>
        </row>
        <row r="14">
          <cell r="B14">
            <v>124631</v>
          </cell>
          <cell r="C14">
            <v>1156940</v>
          </cell>
        </row>
        <row r="14">
          <cell r="E14">
            <v>-10.3360673080127</v>
          </cell>
        </row>
        <row r="15">
          <cell r="B15">
            <v>109053</v>
          </cell>
          <cell r="C15">
            <v>4019874</v>
          </cell>
        </row>
        <row r="15">
          <cell r="E15">
            <v>2.78849377151243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2月"/>
      <sheetName val="3月"/>
      <sheetName val="4月"/>
      <sheetName val="5月"/>
      <sheetName val="6月 "/>
      <sheetName val="7月 "/>
      <sheetName val="8月"/>
      <sheetName val="9月"/>
      <sheetName val="10月"/>
      <sheetName val="11月"/>
      <sheetName val="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E4">
            <v>1212.1</v>
          </cell>
        </row>
        <row r="4">
          <cell r="M4">
            <v>-48.3099031334152</v>
          </cell>
        </row>
        <row r="5">
          <cell r="E5">
            <v>1209</v>
          </cell>
        </row>
        <row r="5">
          <cell r="M5">
            <v>-48.4421028696469</v>
          </cell>
        </row>
        <row r="6">
          <cell r="E6">
            <v>3.1</v>
          </cell>
        </row>
        <row r="7">
          <cell r="E7">
            <v>78019.44</v>
          </cell>
        </row>
        <row r="7">
          <cell r="M7">
            <v>-44.046897218145</v>
          </cell>
        </row>
        <row r="8">
          <cell r="E8">
            <v>77980.04</v>
          </cell>
        </row>
        <row r="8">
          <cell r="M8">
            <v>-44.0751536661483</v>
          </cell>
        </row>
        <row r="9">
          <cell r="E9">
            <v>39.4</v>
          </cell>
        </row>
        <row r="10">
          <cell r="E10">
            <v>17773.564</v>
          </cell>
        </row>
        <row r="10">
          <cell r="M10">
            <v>-2.2596765417629</v>
          </cell>
        </row>
        <row r="11">
          <cell r="E11">
            <v>10130.0258</v>
          </cell>
        </row>
        <row r="11">
          <cell r="M11">
            <v>-5.27612775332166</v>
          </cell>
        </row>
        <row r="12">
          <cell r="E12">
            <v>7643.5382</v>
          </cell>
        </row>
        <row r="12">
          <cell r="M12">
            <v>2.04711347560946</v>
          </cell>
        </row>
        <row r="13">
          <cell r="E13">
            <v>1470730.8446</v>
          </cell>
        </row>
        <row r="13">
          <cell r="M13">
            <v>1.77341505977797</v>
          </cell>
        </row>
        <row r="14">
          <cell r="E14">
            <v>878908.2926</v>
          </cell>
        </row>
        <row r="14">
          <cell r="M14">
            <v>6.73644890519272</v>
          </cell>
        </row>
        <row r="15">
          <cell r="E15">
            <v>591822.552</v>
          </cell>
        </row>
        <row r="15">
          <cell r="M15">
            <v>-4.80045919098299</v>
          </cell>
        </row>
        <row r="16">
          <cell r="E16">
            <v>10017.3967</v>
          </cell>
        </row>
        <row r="16">
          <cell r="M16">
            <v>12.9843354556035</v>
          </cell>
        </row>
        <row r="17">
          <cell r="E17">
            <v>689000</v>
          </cell>
        </row>
        <row r="17">
          <cell r="M17">
            <v>48.575673590674</v>
          </cell>
        </row>
      </sheetData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表1-邮政行业发展情况表-2022"/>
      <sheetName val="Mozart Reports"/>
    </sheetNames>
    <sheetDataSet>
      <sheetData sheetId="0">
        <row r="8">
          <cell r="D8">
            <v>132234.903729</v>
          </cell>
        </row>
        <row r="8">
          <cell r="F8">
            <v>10.0254192397459</v>
          </cell>
        </row>
        <row r="16">
          <cell r="D16">
            <v>7672.054</v>
          </cell>
        </row>
        <row r="16">
          <cell r="F16">
            <v>14.403156061433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-3月"/>
      <sheetName val="1-6月"/>
      <sheetName val="1-9月"/>
      <sheetName val="1-12月"/>
    </sheetNames>
    <sheetDataSet>
      <sheetData sheetId="0"/>
      <sheetData sheetId="1"/>
      <sheetData sheetId="2">
        <row r="4">
          <cell r="C4">
            <v>466.02</v>
          </cell>
          <cell r="D4">
            <v>9.5</v>
          </cell>
        </row>
        <row r="5">
          <cell r="C5">
            <v>66.4</v>
          </cell>
          <cell r="D5">
            <v>11.9919041996964</v>
          </cell>
        </row>
        <row r="6">
          <cell r="C6">
            <v>19.84</v>
          </cell>
          <cell r="D6">
            <v>17.8847296494355</v>
          </cell>
        </row>
        <row r="7">
          <cell r="C7">
            <v>12.66</v>
          </cell>
          <cell r="D7">
            <v>14.0540540540541</v>
          </cell>
        </row>
        <row r="8">
          <cell r="C8">
            <v>123.48</v>
          </cell>
          <cell r="D8">
            <v>9.15841584158417</v>
          </cell>
        </row>
        <row r="9">
          <cell r="C9">
            <v>29.11</v>
          </cell>
          <cell r="D9">
            <v>15.7455268389662</v>
          </cell>
        </row>
        <row r="10">
          <cell r="C10">
            <v>4.71</v>
          </cell>
          <cell r="D10">
            <v>12.1428571428571</v>
          </cell>
        </row>
        <row r="11">
          <cell r="C11">
            <v>15.67</v>
          </cell>
          <cell r="D11">
            <v>6.96245733788396</v>
          </cell>
        </row>
        <row r="12">
          <cell r="C12">
            <v>10.69</v>
          </cell>
          <cell r="D12">
            <v>16.8306010928962</v>
          </cell>
        </row>
        <row r="13">
          <cell r="C13">
            <v>42.71</v>
          </cell>
          <cell r="D13">
            <v>19.1020635805912</v>
          </cell>
        </row>
        <row r="14">
          <cell r="C14">
            <v>42.24</v>
          </cell>
          <cell r="D14">
            <v>11.6869381279746</v>
          </cell>
        </row>
        <row r="15">
          <cell r="C15">
            <v>28.06</v>
          </cell>
          <cell r="D15">
            <v>12.1502797761791</v>
          </cell>
        </row>
        <row r="16">
          <cell r="C16">
            <v>10.69</v>
          </cell>
          <cell r="D16">
            <v>13.3616118769883</v>
          </cell>
        </row>
        <row r="17">
          <cell r="C17">
            <v>67.41</v>
          </cell>
          <cell r="D17">
            <v>-0.295814228664398</v>
          </cell>
        </row>
      </sheetData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100832</v>
          </cell>
        </row>
        <row r="3">
          <cell r="G3">
            <v>0.415404483499207</v>
          </cell>
        </row>
        <row r="4">
          <cell r="E4">
            <v>19169</v>
          </cell>
        </row>
        <row r="4">
          <cell r="G4">
            <v>0.805160561258122</v>
          </cell>
        </row>
        <row r="5">
          <cell r="E5">
            <v>81067</v>
          </cell>
        </row>
        <row r="5">
          <cell r="G5">
            <v>0.352649669625576</v>
          </cell>
        </row>
        <row r="6">
          <cell r="E6">
            <v>596</v>
          </cell>
        </row>
        <row r="6">
          <cell r="G6">
            <v>-0.133720930232558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封面"/>
      <sheetName val="目录"/>
      <sheetName val="一、工业增加值"/>
      <sheetName val="产品产量（一）"/>
      <sheetName val="产品产量（二）"/>
      <sheetName val="五、国内贸易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37228394.72652</v>
          </cell>
          <cell r="D6">
            <v>33181499.863266</v>
          </cell>
        </row>
        <row r="6">
          <cell r="F6">
            <v>14.647559865152</v>
          </cell>
        </row>
        <row r="7">
          <cell r="C7">
            <v>25017822.582798</v>
          </cell>
          <cell r="D7">
            <v>21861401.279734</v>
          </cell>
        </row>
        <row r="7">
          <cell r="F7">
            <v>16.3190373365053</v>
          </cell>
        </row>
        <row r="8">
          <cell r="C8">
            <v>6530479.751841</v>
          </cell>
          <cell r="D8">
            <v>5568966.135209</v>
          </cell>
        </row>
        <row r="8">
          <cell r="F8">
            <v>15.9239301860951</v>
          </cell>
        </row>
        <row r="9">
          <cell r="C9">
            <v>591033.72435</v>
          </cell>
          <cell r="D9">
            <v>777421.411724</v>
          </cell>
        </row>
        <row r="9">
          <cell r="F9">
            <v>-1.88157821743603</v>
          </cell>
        </row>
        <row r="10">
          <cell r="C10">
            <v>4748279.541866</v>
          </cell>
          <cell r="D10">
            <v>4729072.523974</v>
          </cell>
        </row>
        <row r="10">
          <cell r="F10">
            <v>5.61888961620171</v>
          </cell>
        </row>
        <row r="11">
          <cell r="C11">
            <v>325613.98138</v>
          </cell>
          <cell r="D11">
            <v>235077.105751</v>
          </cell>
        </row>
        <row r="11">
          <cell r="F11">
            <v>46.256408712258</v>
          </cell>
        </row>
        <row r="12">
          <cell r="C12">
            <v>32236014.255829</v>
          </cell>
          <cell r="D12">
            <v>28416539.420402</v>
          </cell>
        </row>
        <row r="12">
          <cell r="F12">
            <v>15.4574303908055</v>
          </cell>
        </row>
        <row r="13">
          <cell r="C13">
            <v>8732457.033605</v>
          </cell>
          <cell r="D13">
            <v>6835723.51212</v>
          </cell>
        </row>
        <row r="13">
          <cell r="F13">
            <v>30.7206314560915</v>
          </cell>
        </row>
        <row r="14">
          <cell r="C14">
            <v>22519224.445527</v>
          </cell>
          <cell r="D14">
            <v>20861857.843176</v>
          </cell>
        </row>
        <row r="14">
          <cell r="F14">
            <v>8.9151974999813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G22">
            <v>8.2</v>
          </cell>
        </row>
        <row r="23">
          <cell r="G23">
            <v>-0.965067643364892</v>
          </cell>
        </row>
        <row r="24">
          <cell r="G24">
            <v>8.64363508704919</v>
          </cell>
        </row>
        <row r="25">
          <cell r="G25">
            <v>10.6039276480709</v>
          </cell>
        </row>
        <row r="26">
          <cell r="G26">
            <v>9.62053954781228</v>
          </cell>
        </row>
        <row r="27">
          <cell r="G27">
            <v>8.24987230772591</v>
          </cell>
        </row>
        <row r="28">
          <cell r="G28">
            <v>4.95304261215317</v>
          </cell>
        </row>
        <row r="29">
          <cell r="G29">
            <v>15.4937353273658</v>
          </cell>
        </row>
        <row r="30">
          <cell r="G30">
            <v>6.22604133478923</v>
          </cell>
        </row>
        <row r="31">
          <cell r="G31">
            <v>17.3837244619838</v>
          </cell>
        </row>
        <row r="32">
          <cell r="G32">
            <v>6.36973213657728</v>
          </cell>
        </row>
        <row r="33">
          <cell r="G33">
            <v>12.073828253344</v>
          </cell>
        </row>
        <row r="34">
          <cell r="G34">
            <v>30.7432296317102</v>
          </cell>
        </row>
        <row r="38">
          <cell r="G38">
            <v>7.1165952622694</v>
          </cell>
        </row>
        <row r="39">
          <cell r="G39">
            <v>9.11216750983013</v>
          </cell>
        </row>
        <row r="40">
          <cell r="G40">
            <v>11.2230544483259</v>
          </cell>
        </row>
        <row r="41">
          <cell r="G41">
            <v>-6.32995844896657</v>
          </cell>
        </row>
        <row r="42">
          <cell r="G42">
            <v>3.85790789263145</v>
          </cell>
        </row>
        <row r="43">
          <cell r="G43">
            <v>13.0156415242225</v>
          </cell>
        </row>
        <row r="44">
          <cell r="G44">
            <v>-15.3448440795266</v>
          </cell>
        </row>
        <row r="45">
          <cell r="G45">
            <v>-6.24887036305904</v>
          </cell>
        </row>
        <row r="46">
          <cell r="G46">
            <v>17.5224390014858</v>
          </cell>
        </row>
        <row r="47">
          <cell r="G47">
            <v>21.8646221414194</v>
          </cell>
        </row>
        <row r="48">
          <cell r="G48">
            <v>28.1900580795633</v>
          </cell>
        </row>
        <row r="52">
          <cell r="G52">
            <v>8.7</v>
          </cell>
        </row>
        <row r="53">
          <cell r="G53">
            <v>14.4</v>
          </cell>
        </row>
        <row r="54">
          <cell r="G54">
            <v>6.5</v>
          </cell>
        </row>
        <row r="55">
          <cell r="G55">
            <v>5.8</v>
          </cell>
        </row>
        <row r="56">
          <cell r="G56">
            <v>6.7</v>
          </cell>
        </row>
        <row r="57">
          <cell r="G57">
            <v>5.5</v>
          </cell>
        </row>
        <row r="58">
          <cell r="G58">
            <v>8.8</v>
          </cell>
        </row>
        <row r="59">
          <cell r="G59">
            <v>6.9</v>
          </cell>
        </row>
        <row r="60">
          <cell r="G60">
            <v>7.1</v>
          </cell>
        </row>
        <row r="61">
          <cell r="G61">
            <v>7</v>
          </cell>
        </row>
        <row r="62">
          <cell r="G62">
            <v>22.2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13418033.3234681</v>
          </cell>
          <cell r="C5">
            <v>3.3</v>
          </cell>
        </row>
        <row r="6">
          <cell r="B6">
            <v>3935051.61490935</v>
          </cell>
          <cell r="C6">
            <v>3.5</v>
          </cell>
        </row>
        <row r="7">
          <cell r="B7">
            <v>335762.134420001</v>
          </cell>
          <cell r="C7">
            <v>2.7</v>
          </cell>
        </row>
        <row r="8">
          <cell r="B8">
            <v>478297.445650788</v>
          </cell>
          <cell r="C8">
            <v>3.7</v>
          </cell>
        </row>
        <row r="9">
          <cell r="B9">
            <v>1149944.20283497</v>
          </cell>
          <cell r="C9">
            <v>3.1</v>
          </cell>
        </row>
        <row r="10">
          <cell r="B10">
            <v>1076101.60519081</v>
          </cell>
          <cell r="C10">
            <v>2.8</v>
          </cell>
        </row>
        <row r="11">
          <cell r="B11">
            <v>1043046.34731203</v>
          </cell>
          <cell r="C11">
            <v>3.6</v>
          </cell>
        </row>
        <row r="12">
          <cell r="B12">
            <v>1239374.30938633</v>
          </cell>
          <cell r="C12">
            <v>3.1</v>
          </cell>
        </row>
        <row r="13">
          <cell r="B13">
            <v>933635.003945225</v>
          </cell>
          <cell r="C13">
            <v>2.9</v>
          </cell>
        </row>
        <row r="14">
          <cell r="B14">
            <v>777949.706615142</v>
          </cell>
          <cell r="C14">
            <v>3.2</v>
          </cell>
        </row>
        <row r="15">
          <cell r="B15">
            <v>1664378.72145883</v>
          </cell>
          <cell r="C15">
            <v>3.3</v>
          </cell>
        </row>
        <row r="16">
          <cell r="B16">
            <v>361141.150237722</v>
          </cell>
          <cell r="C16">
            <v>3.3</v>
          </cell>
        </row>
        <row r="17">
          <cell r="B17">
            <v>158079.023385177</v>
          </cell>
          <cell r="C17">
            <v>3.4</v>
          </cell>
        </row>
        <row r="18">
          <cell r="B18">
            <v>265272.05812171</v>
          </cell>
          <cell r="C18">
            <v>3</v>
          </cell>
        </row>
        <row r="21">
          <cell r="B21">
            <v>13418033.3234681</v>
          </cell>
        </row>
        <row r="21">
          <cell r="D21">
            <v>3.25787819991147</v>
          </cell>
        </row>
        <row r="23">
          <cell r="B23">
            <v>11532845.1209518</v>
          </cell>
        </row>
        <row r="23">
          <cell r="D23">
            <v>3.22</v>
          </cell>
        </row>
        <row r="24">
          <cell r="B24">
            <v>1885188.20251627</v>
          </cell>
        </row>
        <row r="24">
          <cell r="D24">
            <v>3.49020883890154</v>
          </cell>
        </row>
        <row r="26">
          <cell r="B26">
            <v>11525198.4299847</v>
          </cell>
        </row>
        <row r="26">
          <cell r="D26">
            <v>3.5688</v>
          </cell>
        </row>
        <row r="27">
          <cell r="B27">
            <v>1892834.89348342</v>
          </cell>
        </row>
        <row r="27">
          <cell r="D27">
            <v>1.40428589374253</v>
          </cell>
        </row>
        <row r="31">
          <cell r="B31">
            <v>3940816.7</v>
          </cell>
          <cell r="C31">
            <v>11.1</v>
          </cell>
        </row>
        <row r="33">
          <cell r="B33">
            <v>501565.7</v>
          </cell>
          <cell r="C33">
            <v>26.4</v>
          </cell>
        </row>
        <row r="34">
          <cell r="B34">
            <v>46263.7</v>
          </cell>
          <cell r="C34">
            <v>16</v>
          </cell>
        </row>
        <row r="35">
          <cell r="B35">
            <v>86141.2</v>
          </cell>
          <cell r="C35">
            <v>18.9</v>
          </cell>
        </row>
        <row r="36">
          <cell r="B36">
            <v>232411.3</v>
          </cell>
          <cell r="C36">
            <v>7.3</v>
          </cell>
        </row>
        <row r="37">
          <cell r="B37">
            <v>20049.8</v>
          </cell>
          <cell r="C37">
            <v>7.2</v>
          </cell>
        </row>
        <row r="38">
          <cell r="B38">
            <v>80460.3</v>
          </cell>
          <cell r="C38">
            <v>13.3</v>
          </cell>
        </row>
        <row r="39">
          <cell r="B39">
            <v>163218.8</v>
          </cell>
          <cell r="C39">
            <v>14.5</v>
          </cell>
        </row>
        <row r="40">
          <cell r="B40">
            <v>58358.7</v>
          </cell>
          <cell r="C40">
            <v>-10.5</v>
          </cell>
        </row>
        <row r="41">
          <cell r="B41">
            <v>28500.4</v>
          </cell>
          <cell r="C41">
            <v>24.8</v>
          </cell>
        </row>
        <row r="42">
          <cell r="B42">
            <v>9576.1</v>
          </cell>
          <cell r="C42">
            <v>24.1</v>
          </cell>
        </row>
        <row r="43">
          <cell r="B43">
            <v>1198.5</v>
          </cell>
          <cell r="C43">
            <v>31.9</v>
          </cell>
        </row>
        <row r="44">
          <cell r="B44">
            <v>221968.9</v>
          </cell>
          <cell r="C44">
            <v>11.3</v>
          </cell>
        </row>
        <row r="45">
          <cell r="B45">
            <v>185254.7</v>
          </cell>
          <cell r="C45">
            <v>9.9</v>
          </cell>
        </row>
        <row r="46">
          <cell r="B46">
            <v>72185.1</v>
          </cell>
          <cell r="C46">
            <v>8.5</v>
          </cell>
        </row>
        <row r="47">
          <cell r="B47">
            <v>53544.2</v>
          </cell>
          <cell r="C47">
            <v>7.3</v>
          </cell>
        </row>
        <row r="48">
          <cell r="B48">
            <v>51783.4</v>
          </cell>
          <cell r="C48">
            <v>12.7</v>
          </cell>
        </row>
        <row r="49">
          <cell r="B49">
            <v>5410.9</v>
          </cell>
          <cell r="C49">
            <v>-57.7</v>
          </cell>
        </row>
        <row r="50">
          <cell r="B50">
            <v>910904.5</v>
          </cell>
          <cell r="C50">
            <v>19.5</v>
          </cell>
        </row>
        <row r="51">
          <cell r="B51">
            <v>129415</v>
          </cell>
          <cell r="C51">
            <v>3</v>
          </cell>
        </row>
        <row r="52">
          <cell r="B52">
            <v>54646.1</v>
          </cell>
          <cell r="C52">
            <v>14.2</v>
          </cell>
        </row>
        <row r="53">
          <cell r="B53">
            <v>961628</v>
          </cell>
          <cell r="C53">
            <v>3.5</v>
          </cell>
        </row>
        <row r="54">
          <cell r="B54">
            <v>4890.1</v>
          </cell>
          <cell r="C54">
            <v>-55.6</v>
          </cell>
        </row>
        <row r="55">
          <cell r="B55">
            <v>61441.3</v>
          </cell>
          <cell r="C55">
            <v>-16.6</v>
          </cell>
        </row>
        <row r="59">
          <cell r="B59">
            <v>422.91426</v>
          </cell>
          <cell r="C59">
            <v>11.1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</row>
        <row r="12">
          <cell r="G12">
            <v>16.1</v>
          </cell>
        </row>
        <row r="12">
          <cell r="W12">
            <v>2161.96</v>
          </cell>
        </row>
        <row r="12">
          <cell r="Y12">
            <v>11.39</v>
          </cell>
          <cell r="Z12">
            <v>999.3</v>
          </cell>
        </row>
        <row r="12">
          <cell r="AB12">
            <v>15.89</v>
          </cell>
        </row>
        <row r="12">
          <cell r="AF12">
            <v>862.63</v>
          </cell>
        </row>
        <row r="12">
          <cell r="AH12">
            <v>24.77</v>
          </cell>
          <cell r="AI12">
            <v>707.83</v>
          </cell>
        </row>
        <row r="12">
          <cell r="AK12">
            <v>25.82</v>
          </cell>
          <cell r="AL12">
            <v>30.44</v>
          </cell>
        </row>
        <row r="12">
          <cell r="AN12">
            <v>20.75</v>
          </cell>
          <cell r="AO12">
            <v>22.38</v>
          </cell>
        </row>
        <row r="12">
          <cell r="AQ12">
            <v>13.6</v>
          </cell>
          <cell r="AR12">
            <v>33.73</v>
          </cell>
        </row>
        <row r="12">
          <cell r="AT12">
            <v>10.05</v>
          </cell>
        </row>
        <row r="12">
          <cell r="AX12">
            <v>10.6</v>
          </cell>
        </row>
        <row r="12">
          <cell r="AZ12">
            <v>28.02</v>
          </cell>
        </row>
        <row r="12">
          <cell r="CE12">
            <v>43.37</v>
          </cell>
        </row>
        <row r="12">
          <cell r="CG12">
            <v>35.87</v>
          </cell>
          <cell r="CH12">
            <v>4.03</v>
          </cell>
        </row>
        <row r="12">
          <cell r="CJ12">
            <v>175.33</v>
          </cell>
          <cell r="CK12">
            <v>17.59</v>
          </cell>
        </row>
        <row r="12">
          <cell r="CM12">
            <v>102.88</v>
          </cell>
        </row>
        <row r="12">
          <cell r="CQ12">
            <v>24.63</v>
          </cell>
        </row>
        <row r="12">
          <cell r="CS12">
            <v>-0.32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120048_1"/>
      <sheetName val="T105641_1"/>
      <sheetName val="T105606_1"/>
      <sheetName val="T100029_1"/>
      <sheetName val="T095657_1"/>
      <sheetName val="T094947_1"/>
      <sheetName val="T033948_1"/>
      <sheetName val="T095620_1"/>
      <sheetName val="T124250_1"/>
      <sheetName val="T052922_1"/>
      <sheetName val="T052922_2"/>
    </sheetNames>
    <sheetDataSet>
      <sheetData sheetId="0"/>
      <sheetData sheetId="1"/>
      <sheetData sheetId="2"/>
      <sheetData sheetId="3">
        <row r="6">
          <cell r="E6">
            <v>17.6</v>
          </cell>
        </row>
        <row r="7">
          <cell r="E7">
            <v>12.5</v>
          </cell>
        </row>
        <row r="8">
          <cell r="E8">
            <v>36.9</v>
          </cell>
        </row>
        <row r="9">
          <cell r="E9">
            <v>5.4</v>
          </cell>
        </row>
        <row r="10">
          <cell r="E10">
            <v>1.3</v>
          </cell>
        </row>
        <row r="11">
          <cell r="E11">
            <v>24.7</v>
          </cell>
        </row>
        <row r="12">
          <cell r="E12">
            <v>32.2</v>
          </cell>
        </row>
        <row r="13">
          <cell r="E13">
            <v>24.1</v>
          </cell>
        </row>
        <row r="14">
          <cell r="E14">
            <v>20.5</v>
          </cell>
        </row>
        <row r="15">
          <cell r="E15">
            <v>21.9</v>
          </cell>
        </row>
        <row r="16">
          <cell r="E16">
            <v>9.4</v>
          </cell>
        </row>
        <row r="17">
          <cell r="E17">
            <v>2.4</v>
          </cell>
        </row>
        <row r="18">
          <cell r="E18">
            <v>40.9</v>
          </cell>
        </row>
        <row r="20">
          <cell r="E20">
            <v>10.2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E6">
            <v>11</v>
          </cell>
        </row>
        <row r="7">
          <cell r="E7" t="str">
            <v>  </v>
          </cell>
        </row>
        <row r="8">
          <cell r="E8">
            <v>-15.6</v>
          </cell>
        </row>
        <row r="9">
          <cell r="E9">
            <v>19.5</v>
          </cell>
        </row>
        <row r="10">
          <cell r="E10">
            <v>16.1</v>
          </cell>
        </row>
        <row r="11">
          <cell r="E11" t="str">
            <v>  </v>
          </cell>
        </row>
        <row r="12">
          <cell r="E12">
            <v>109.9</v>
          </cell>
        </row>
        <row r="13">
          <cell r="E13">
            <v>8.2</v>
          </cell>
        </row>
        <row r="14">
          <cell r="E14" t="str">
            <v>  </v>
          </cell>
        </row>
        <row r="15">
          <cell r="E15">
            <v>-32</v>
          </cell>
        </row>
        <row r="16">
          <cell r="E16">
            <v>24.3</v>
          </cell>
        </row>
        <row r="17">
          <cell r="E17">
            <v>1.6</v>
          </cell>
        </row>
        <row r="18">
          <cell r="E18" t="str">
            <v>  </v>
          </cell>
        </row>
        <row r="19">
          <cell r="E19">
            <v>-11.5</v>
          </cell>
        </row>
        <row r="20">
          <cell r="E20">
            <v>24.6</v>
          </cell>
        </row>
      </sheetData>
      <sheetData sheetId="10">
        <row r="6">
          <cell r="E6">
            <v>-35.9</v>
          </cell>
        </row>
        <row r="7">
          <cell r="E7">
            <v>19</v>
          </cell>
        </row>
        <row r="8">
          <cell r="E8">
            <v>54.8</v>
          </cell>
        </row>
        <row r="11">
          <cell r="E11">
            <v>-4.4</v>
          </cell>
        </row>
        <row r="12">
          <cell r="E12">
            <v>5</v>
          </cell>
        </row>
        <row r="13">
          <cell r="E13">
            <v>24.6</v>
          </cell>
        </row>
        <row r="14">
          <cell r="E14">
            <v>-15.3</v>
          </cell>
        </row>
        <row r="15">
          <cell r="E15" t="str">
            <v>  </v>
          </cell>
        </row>
        <row r="16">
          <cell r="E16">
            <v>3.5</v>
          </cell>
        </row>
        <row r="17">
          <cell r="E17">
            <v>79.1</v>
          </cell>
        </row>
        <row r="18">
          <cell r="E18">
            <v>-21.9</v>
          </cell>
        </row>
        <row r="19">
          <cell r="E19">
            <v>34.5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、X40039_2022年9月"/>
    </sheetNames>
    <sheetDataSet>
      <sheetData sheetId="0">
        <row r="5">
          <cell r="C5">
            <v>1427072</v>
          </cell>
        </row>
        <row r="5">
          <cell r="F5">
            <v>-15.35</v>
          </cell>
        </row>
        <row r="6">
          <cell r="C6">
            <v>1129167</v>
          </cell>
        </row>
        <row r="6">
          <cell r="F6">
            <v>-17.45</v>
          </cell>
        </row>
        <row r="7">
          <cell r="C7">
            <v>165550</v>
          </cell>
        </row>
        <row r="7">
          <cell r="F7">
            <v>-17.72</v>
          </cell>
        </row>
        <row r="8">
          <cell r="C8">
            <v>2561449</v>
          </cell>
        </row>
        <row r="8">
          <cell r="F8">
            <v>-37.71</v>
          </cell>
        </row>
        <row r="9">
          <cell r="C9">
            <v>2300258</v>
          </cell>
        </row>
        <row r="9">
          <cell r="F9">
            <v>-36.98</v>
          </cell>
        </row>
        <row r="10">
          <cell r="C10">
            <v>1329536</v>
          </cell>
        </row>
        <row r="10">
          <cell r="F10">
            <v>-45.4</v>
          </cell>
        </row>
        <row r="11">
          <cell r="C11">
            <v>1184228</v>
          </cell>
        </row>
        <row r="11">
          <cell r="F11">
            <v>-43.35</v>
          </cell>
        </row>
        <row r="12">
          <cell r="C12">
            <v>26314540</v>
          </cell>
        </row>
        <row r="12">
          <cell r="F12">
            <v>-2.15</v>
          </cell>
        </row>
        <row r="13">
          <cell r="C13">
            <v>20096338</v>
          </cell>
        </row>
        <row r="13">
          <cell r="F13">
            <v>-2</v>
          </cell>
        </row>
        <row r="14">
          <cell r="C14">
            <v>2166574</v>
          </cell>
        </row>
        <row r="14">
          <cell r="F14">
            <v>-49.33</v>
          </cell>
        </row>
        <row r="15">
          <cell r="C15">
            <v>1775593</v>
          </cell>
        </row>
        <row r="15">
          <cell r="F15">
            <v>-45.61</v>
          </cell>
        </row>
        <row r="16">
          <cell r="C16">
            <v>1736813</v>
          </cell>
        </row>
        <row r="16">
          <cell r="F16">
            <v>26.64</v>
          </cell>
        </row>
        <row r="17">
          <cell r="C17">
            <v>1358447</v>
          </cell>
        </row>
        <row r="17">
          <cell r="F17">
            <v>23.18</v>
          </cell>
        </row>
        <row r="22">
          <cell r="C22">
            <v>905149</v>
          </cell>
        </row>
        <row r="22">
          <cell r="F22">
            <v>9.97</v>
          </cell>
        </row>
        <row r="23">
          <cell r="C23">
            <v>502364</v>
          </cell>
        </row>
        <row r="23">
          <cell r="F23">
            <v>30.47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4306"/>
    </sheetNames>
    <sheetDataSet>
      <sheetData sheetId="0">
        <row r="10">
          <cell r="D10">
            <v>32975941</v>
          </cell>
        </row>
        <row r="10">
          <cell r="L10">
            <v>5.36</v>
          </cell>
        </row>
        <row r="11">
          <cell r="D11">
            <v>3005123.6009953</v>
          </cell>
        </row>
        <row r="11">
          <cell r="L11">
            <v>4.6</v>
          </cell>
        </row>
        <row r="12">
          <cell r="D12">
            <v>11573238.9751255</v>
          </cell>
        </row>
        <row r="12">
          <cell r="L12">
            <v>6.4</v>
          </cell>
        </row>
        <row r="13">
          <cell r="D13">
            <v>10722242.8144827</v>
          </cell>
        </row>
        <row r="13">
          <cell r="L13">
            <v>7.1</v>
          </cell>
        </row>
        <row r="14">
          <cell r="D14">
            <v>2206380.5062987</v>
          </cell>
        </row>
        <row r="14">
          <cell r="L14">
            <v>8</v>
          </cell>
        </row>
        <row r="15">
          <cell r="D15">
            <v>2894041.0445666</v>
          </cell>
        </row>
        <row r="15">
          <cell r="L15">
            <v>6.1</v>
          </cell>
        </row>
        <row r="16">
          <cell r="D16">
            <v>1313428.42148306</v>
          </cell>
        </row>
        <row r="16">
          <cell r="L16">
            <v>4.2</v>
          </cell>
        </row>
        <row r="17">
          <cell r="D17">
            <v>497344.385606688</v>
          </cell>
        </row>
        <row r="17">
          <cell r="L17">
            <v>3.8</v>
          </cell>
        </row>
        <row r="18">
          <cell r="D18">
            <v>1041643.65420471</v>
          </cell>
        </row>
        <row r="18">
          <cell r="L18">
            <v>8.8</v>
          </cell>
        </row>
        <row r="19">
          <cell r="D19">
            <v>2047822.02125356</v>
          </cell>
        </row>
        <row r="19">
          <cell r="L19">
            <v>-4.1</v>
          </cell>
        </row>
        <row r="20">
          <cell r="D20">
            <v>8396918.86364215</v>
          </cell>
        </row>
        <row r="20">
          <cell r="L20">
            <v>5.7</v>
          </cell>
        </row>
        <row r="21">
          <cell r="D21">
            <v>5261428.24621246</v>
          </cell>
        </row>
        <row r="21">
          <cell r="L21">
            <v>6.3</v>
          </cell>
        </row>
        <row r="22">
          <cell r="D22">
            <v>3135490.61742969</v>
          </cell>
        </row>
        <row r="22">
          <cell r="L22">
            <v>4.8</v>
          </cell>
        </row>
        <row r="23">
          <cell r="D23">
            <v>2877158.5313436</v>
          </cell>
        </row>
        <row r="23">
          <cell r="L23">
            <v>4.6</v>
          </cell>
        </row>
        <row r="24">
          <cell r="D24">
            <v>13760605.6442015</v>
          </cell>
        </row>
        <row r="24">
          <cell r="L24">
            <v>6.6</v>
          </cell>
        </row>
        <row r="25">
          <cell r="D25">
            <v>16338176.8244549</v>
          </cell>
        </row>
        <row r="25">
          <cell r="L25">
            <v>4.5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">
          <cell r="E6">
            <v>30760.7633259032</v>
          </cell>
        </row>
        <row r="6">
          <cell r="G6">
            <v>5.9</v>
          </cell>
          <cell r="H6">
            <v>16752.7567265255</v>
          </cell>
        </row>
        <row r="6">
          <cell r="J6">
            <v>7.3</v>
          </cell>
        </row>
        <row r="7">
          <cell r="E7">
            <v>36245.052428977</v>
          </cell>
        </row>
        <row r="7">
          <cell r="G7">
            <v>5.97966900055168</v>
          </cell>
        </row>
        <row r="8">
          <cell r="E8">
            <v>36758.9519968424</v>
          </cell>
        </row>
        <row r="8">
          <cell r="G8">
            <v>5.71950601491343</v>
          </cell>
        </row>
        <row r="9">
          <cell r="E9">
            <v>35304.4993662071</v>
          </cell>
        </row>
        <row r="9">
          <cell r="G9">
            <v>6.08650473066558</v>
          </cell>
          <cell r="H9">
            <v>20859.7956819362</v>
          </cell>
        </row>
        <row r="9">
          <cell r="J9">
            <v>7.07240350783814</v>
          </cell>
        </row>
        <row r="10">
          <cell r="E10">
            <v>29930.3561447863</v>
          </cell>
        </row>
        <row r="10">
          <cell r="G10">
            <v>6.12865284791588</v>
          </cell>
          <cell r="H10">
            <v>18722.5493039704</v>
          </cell>
        </row>
        <row r="10">
          <cell r="J10">
            <v>7.48354358216727</v>
          </cell>
        </row>
        <row r="11">
          <cell r="E11">
            <v>28987.2939451749</v>
          </cell>
        </row>
        <row r="11">
          <cell r="G11">
            <v>5.86663224705454</v>
          </cell>
          <cell r="H11">
            <v>18294.8523959558</v>
          </cell>
        </row>
        <row r="11">
          <cell r="J11">
            <v>7.44632182649026</v>
          </cell>
        </row>
        <row r="12">
          <cell r="E12">
            <v>29970.1119882425</v>
          </cell>
        </row>
        <row r="12">
          <cell r="G12">
            <v>5.86663222170243</v>
          </cell>
          <cell r="H12">
            <v>19113.8090913791</v>
          </cell>
        </row>
        <row r="12">
          <cell r="J12">
            <v>7.1680849678211</v>
          </cell>
        </row>
        <row r="13">
          <cell r="E13">
            <v>21447.1908591776</v>
          </cell>
        </row>
        <row r="13">
          <cell r="G13">
            <v>5.58830472660415</v>
          </cell>
          <cell r="H13">
            <v>11598.170951967</v>
          </cell>
        </row>
        <row r="13">
          <cell r="J13">
            <v>7.29085110938527</v>
          </cell>
        </row>
        <row r="14">
          <cell r="E14">
            <v>31886.0573837122</v>
          </cell>
        </row>
        <row r="14">
          <cell r="G14">
            <v>5.53014590001027</v>
          </cell>
          <cell r="H14">
            <v>24085.9330990132</v>
          </cell>
        </row>
        <row r="14">
          <cell r="J14">
            <v>7.38665035326689</v>
          </cell>
        </row>
        <row r="15">
          <cell r="E15">
            <v>29366.2052288325</v>
          </cell>
        </row>
        <row r="15">
          <cell r="G15">
            <v>5.77071664278044</v>
          </cell>
          <cell r="H15">
            <v>18076.5201763302</v>
          </cell>
        </row>
        <row r="15">
          <cell r="J15">
            <v>7.03158513681658</v>
          </cell>
        </row>
        <row r="16">
          <cell r="E16">
            <v>28445.227030756</v>
          </cell>
        </row>
        <row r="16">
          <cell r="G16">
            <v>6.21721147409771</v>
          </cell>
          <cell r="H16">
            <v>16989.4470150425</v>
          </cell>
        </row>
        <row r="16">
          <cell r="J16">
            <v>7.29042681934694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19" sqref="E19"/>
    </sheetView>
  </sheetViews>
  <sheetFormatPr defaultColWidth="8" defaultRowHeight="12" outlineLevelCol="4"/>
  <cols>
    <col min="1" max="1" width="20.8833333333333" style="378"/>
    <col min="2" max="2" width="8" style="378"/>
    <col min="3" max="3" width="12" style="378" customWidth="1"/>
    <col min="4" max="4" width="17.6666666666667" style="378" customWidth="1"/>
    <col min="5" max="5" width="17" style="378" customWidth="1"/>
    <col min="6" max="7" width="8" style="126"/>
    <col min="8" max="11" width="7.33333333333333" style="126" customWidth="1"/>
    <col min="12" max="16384" width="8" style="126"/>
  </cols>
  <sheetData>
    <row r="1" ht="35.2" customHeight="1" spans="1:5">
      <c r="A1" s="379" t="s">
        <v>0</v>
      </c>
      <c r="B1" s="379"/>
      <c r="C1" s="379"/>
      <c r="D1" s="379"/>
      <c r="E1" s="379"/>
    </row>
    <row r="2" ht="35.2" customHeight="1" spans="1:5">
      <c r="A2" s="380"/>
      <c r="B2" s="380"/>
      <c r="C2" s="380"/>
      <c r="D2" s="380"/>
      <c r="E2" s="380"/>
    </row>
    <row r="3" ht="35.2" customHeight="1" spans="1:5">
      <c r="A3" s="381" t="s">
        <v>1</v>
      </c>
      <c r="B3" s="382" t="s">
        <v>2</v>
      </c>
      <c r="C3" s="337" t="s">
        <v>3</v>
      </c>
      <c r="D3" s="382" t="s">
        <v>4</v>
      </c>
      <c r="E3" s="393" t="s">
        <v>5</v>
      </c>
    </row>
    <row r="4" ht="35.2" customHeight="1" spans="1:5">
      <c r="A4" s="381" t="s">
        <v>6</v>
      </c>
      <c r="B4" s="382" t="s">
        <v>7</v>
      </c>
      <c r="C4" s="383" t="s">
        <v>8</v>
      </c>
      <c r="D4" s="384" t="s">
        <v>9</v>
      </c>
      <c r="E4" s="394" t="s">
        <v>10</v>
      </c>
    </row>
    <row r="5" ht="35.2" customHeight="1" spans="1:5">
      <c r="A5" s="381" t="s">
        <v>11</v>
      </c>
      <c r="B5" s="382" t="s">
        <v>7</v>
      </c>
      <c r="C5" s="385"/>
      <c r="D5" s="386">
        <v>0.072</v>
      </c>
      <c r="E5" s="395" t="s">
        <v>10</v>
      </c>
    </row>
    <row r="6" ht="35.2" customHeight="1" spans="1:5">
      <c r="A6" s="381" t="s">
        <v>12</v>
      </c>
      <c r="B6" s="382" t="s">
        <v>7</v>
      </c>
      <c r="C6" s="385"/>
      <c r="D6" s="386">
        <v>0.075</v>
      </c>
      <c r="E6" s="386" t="s">
        <v>13</v>
      </c>
    </row>
    <row r="7" ht="35.2" customHeight="1" spans="1:5">
      <c r="A7" s="381" t="s">
        <v>14</v>
      </c>
      <c r="B7" s="382" t="s">
        <v>7</v>
      </c>
      <c r="C7" s="385"/>
      <c r="D7" s="386">
        <v>0.075</v>
      </c>
      <c r="E7" s="386">
        <v>0.085</v>
      </c>
    </row>
    <row r="8" ht="35.2" customHeight="1" spans="1:5">
      <c r="A8" s="381" t="s">
        <v>15</v>
      </c>
      <c r="B8" s="382" t="s">
        <v>7</v>
      </c>
      <c r="C8" s="242" t="s">
        <v>16</v>
      </c>
      <c r="D8" s="387">
        <v>0.12</v>
      </c>
      <c r="E8" s="387" t="s">
        <v>17</v>
      </c>
    </row>
    <row r="9" ht="35.2" customHeight="1" spans="1:5">
      <c r="A9" s="381" t="s">
        <v>18</v>
      </c>
      <c r="B9" s="382" t="s">
        <v>7</v>
      </c>
      <c r="C9" s="388" t="s">
        <v>19</v>
      </c>
      <c r="D9" s="388" t="s">
        <v>19</v>
      </c>
      <c r="E9" s="388" t="s">
        <v>20</v>
      </c>
    </row>
    <row r="10" ht="35.2" customHeight="1" spans="1:5">
      <c r="A10" s="389" t="s">
        <v>21</v>
      </c>
      <c r="B10" s="382" t="s">
        <v>7</v>
      </c>
      <c r="C10" s="385"/>
      <c r="D10" s="387">
        <v>0.06</v>
      </c>
      <c r="E10" s="387" t="s">
        <v>22</v>
      </c>
    </row>
    <row r="11" ht="35.2" customHeight="1" spans="1:5">
      <c r="A11" s="92" t="s">
        <v>23</v>
      </c>
      <c r="B11" s="382" t="s">
        <v>7</v>
      </c>
      <c r="C11" s="390" t="s">
        <v>24</v>
      </c>
      <c r="D11" s="390" t="s">
        <v>24</v>
      </c>
      <c r="E11" s="396" t="s">
        <v>25</v>
      </c>
    </row>
    <row r="12" ht="35.2" customHeight="1" spans="1:5">
      <c r="A12" s="389" t="s">
        <v>26</v>
      </c>
      <c r="B12" s="337" t="s">
        <v>27</v>
      </c>
      <c r="C12" s="390"/>
      <c r="D12" s="390" t="s">
        <v>28</v>
      </c>
      <c r="E12" s="397"/>
    </row>
    <row r="13" ht="35.2" customHeight="1" spans="1:5">
      <c r="A13" s="389" t="s">
        <v>29</v>
      </c>
      <c r="B13" s="382" t="s">
        <v>7</v>
      </c>
      <c r="C13" s="391" t="s">
        <v>30</v>
      </c>
      <c r="D13" s="392" t="s">
        <v>30</v>
      </c>
      <c r="E13" s="392" t="s">
        <v>30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38"/>
  <sheetViews>
    <sheetView topLeftCell="A3" workbookViewId="0">
      <selection activeCell="L28" sqref="L28"/>
    </sheetView>
  </sheetViews>
  <sheetFormatPr defaultColWidth="8" defaultRowHeight="15.75" outlineLevelCol="4"/>
  <cols>
    <col min="1" max="1" width="37.775" customWidth="1"/>
    <col min="2" max="2" width="15.6666666666667" customWidth="1"/>
    <col min="3" max="3" width="7.66666666666667"/>
    <col min="4" max="4" width="6" style="104"/>
  </cols>
  <sheetData>
    <row r="1" ht="25.5" spans="1:4">
      <c r="A1" s="105" t="s">
        <v>44</v>
      </c>
      <c r="B1" s="105"/>
      <c r="C1" s="185"/>
      <c r="D1" s="185"/>
    </row>
    <row r="3" ht="18" spans="1:2">
      <c r="A3" s="128"/>
      <c r="B3" s="186"/>
    </row>
    <row r="4" ht="24.75" customHeight="1" spans="1:4">
      <c r="A4" s="245" t="s">
        <v>182</v>
      </c>
      <c r="B4" s="188" t="s">
        <v>35</v>
      </c>
      <c r="D4"/>
    </row>
    <row r="5" s="103" customFormat="1" ht="23.25" customHeight="1" spans="1:2">
      <c r="A5" s="260" t="s">
        <v>183</v>
      </c>
      <c r="B5" s="261">
        <f>[6]T052922_1!$E6</f>
        <v>11</v>
      </c>
    </row>
    <row r="6" s="103" customFormat="1" ht="23.25" customHeight="1" spans="1:2">
      <c r="A6" s="262" t="s">
        <v>184</v>
      </c>
      <c r="B6" s="261" t="str">
        <f>[6]T052922_1!$E7</f>
        <v>  </v>
      </c>
    </row>
    <row r="7" s="103" customFormat="1" ht="23.25" customHeight="1" spans="1:2">
      <c r="A7" s="262" t="s">
        <v>185</v>
      </c>
      <c r="B7" s="261">
        <f>[6]T052922_1!$E8</f>
        <v>-15.6</v>
      </c>
    </row>
    <row r="8" s="103" customFormat="1" ht="23.25" customHeight="1" spans="1:2">
      <c r="A8" s="262" t="s">
        <v>186</v>
      </c>
      <c r="B8" s="261">
        <f>[6]T052922_1!$E9</f>
        <v>19.5</v>
      </c>
    </row>
    <row r="9" s="103" customFormat="1" ht="23.25" customHeight="1" spans="1:2">
      <c r="A9" s="262" t="s">
        <v>187</v>
      </c>
      <c r="B9" s="261">
        <f>[6]T052922_1!$E10</f>
        <v>16.1</v>
      </c>
    </row>
    <row r="10" s="103" customFormat="1" ht="23.25" customHeight="1" spans="1:2">
      <c r="A10" s="262" t="s">
        <v>188</v>
      </c>
      <c r="B10" s="261" t="str">
        <f>[6]T052922_1!$E11</f>
        <v>  </v>
      </c>
    </row>
    <row r="11" s="103" customFormat="1" ht="23.25" customHeight="1" spans="1:2">
      <c r="A11" s="262" t="s">
        <v>189</v>
      </c>
      <c r="B11" s="261">
        <f>[6]T052922_1!$E12</f>
        <v>109.9</v>
      </c>
    </row>
    <row r="12" s="103" customFormat="1" ht="23.25" customHeight="1" spans="1:2">
      <c r="A12" s="262" t="s">
        <v>190</v>
      </c>
      <c r="B12" s="261">
        <f>[6]T052922_1!$E13</f>
        <v>8.2</v>
      </c>
    </row>
    <row r="13" s="103" customFormat="1" ht="23.25" customHeight="1" spans="1:2">
      <c r="A13" s="262" t="s">
        <v>191</v>
      </c>
      <c r="B13" s="261" t="str">
        <f>[6]T052922_1!$E14</f>
        <v>  </v>
      </c>
    </row>
    <row r="14" s="103" customFormat="1" ht="23.25" customHeight="1" spans="1:2">
      <c r="A14" s="262" t="s">
        <v>192</v>
      </c>
      <c r="B14" s="261">
        <f>[6]T052922_1!$E15</f>
        <v>-32</v>
      </c>
    </row>
    <row r="15" s="103" customFormat="1" ht="23.25" customHeight="1" spans="1:2">
      <c r="A15" s="262" t="s">
        <v>193</v>
      </c>
      <c r="B15" s="261">
        <f>[6]T052922_1!$E16</f>
        <v>24.3</v>
      </c>
    </row>
    <row r="16" s="103" customFormat="1" ht="23.25" customHeight="1" spans="1:2">
      <c r="A16" s="262" t="s">
        <v>194</v>
      </c>
      <c r="B16" s="261">
        <f>[6]T052922_1!$E17</f>
        <v>1.6</v>
      </c>
    </row>
    <row r="17" s="103" customFormat="1" ht="23.25" customHeight="1" spans="1:2">
      <c r="A17" s="262" t="s">
        <v>195</v>
      </c>
      <c r="B17" s="261" t="str">
        <f>[6]T052922_1!$E18</f>
        <v>  </v>
      </c>
    </row>
    <row r="18" s="103" customFormat="1" ht="22.6" customHeight="1" spans="1:4">
      <c r="A18" s="262" t="s">
        <v>196</v>
      </c>
      <c r="B18" s="261">
        <f>[6]T052922_1!$E19</f>
        <v>-11.5</v>
      </c>
      <c r="C18"/>
      <c r="D18" s="104"/>
    </row>
    <row r="19" ht="22.6" customHeight="1" spans="1:5">
      <c r="A19" s="262" t="s">
        <v>197</v>
      </c>
      <c r="B19" s="261">
        <f>[6]T052922_1!$E20</f>
        <v>24.6</v>
      </c>
      <c r="E19" s="103"/>
    </row>
    <row r="20" ht="22.6" customHeight="1" spans="1:5">
      <c r="A20" s="262" t="s">
        <v>198</v>
      </c>
      <c r="B20" s="261">
        <f>[6]T052922_2!$E6</f>
        <v>-35.9</v>
      </c>
      <c r="E20" s="103"/>
    </row>
    <row r="21" ht="22.6" customHeight="1" spans="1:5">
      <c r="A21" s="262" t="s">
        <v>199</v>
      </c>
      <c r="B21" s="261">
        <f>[6]T052922_2!$E7</f>
        <v>19</v>
      </c>
      <c r="E21" s="103"/>
    </row>
    <row r="22" ht="22.6" customHeight="1" spans="1:5">
      <c r="A22" s="262" t="s">
        <v>200</v>
      </c>
      <c r="B22" s="261">
        <f>[6]T052922_2!$E8</f>
        <v>54.8</v>
      </c>
      <c r="E22" s="103"/>
    </row>
    <row r="23" s="90" customFormat="1" ht="22.6" customHeight="1" spans="1:5">
      <c r="A23" s="262" t="s">
        <v>201</v>
      </c>
      <c r="B23" s="261">
        <f>[6]T052922_2!$E11</f>
        <v>-4.4</v>
      </c>
      <c r="C23"/>
      <c r="D23" s="104"/>
      <c r="E23" s="103"/>
    </row>
    <row r="24" s="90" customFormat="1" ht="22.6" customHeight="1" spans="1:5">
      <c r="A24" s="262" t="s">
        <v>202</v>
      </c>
      <c r="B24" s="261">
        <f>[6]T052922_2!$E12</f>
        <v>5</v>
      </c>
      <c r="C24"/>
      <c r="D24" s="104"/>
      <c r="E24" s="103"/>
    </row>
    <row r="25" s="90" customFormat="1" ht="22.6" customHeight="1" spans="1:5">
      <c r="A25" s="262" t="s">
        <v>203</v>
      </c>
      <c r="B25" s="261">
        <f>[6]T052922_2!$E13</f>
        <v>24.6</v>
      </c>
      <c r="C25"/>
      <c r="D25" s="104"/>
      <c r="E25" s="103"/>
    </row>
    <row r="26" ht="22.6" customHeight="1" spans="1:5">
      <c r="A26" s="262" t="s">
        <v>204</v>
      </c>
      <c r="B26" s="261">
        <f>[6]T052922_2!$E14</f>
        <v>-15.3</v>
      </c>
      <c r="E26" s="103"/>
    </row>
    <row r="27" ht="18" spans="1:5">
      <c r="A27" s="262" t="s">
        <v>205</v>
      </c>
      <c r="B27" s="261" t="str">
        <f>[6]T052922_2!$E15</f>
        <v>  </v>
      </c>
      <c r="E27" s="103"/>
    </row>
    <row r="28" ht="18" spans="1:5">
      <c r="A28" s="262" t="s">
        <v>206</v>
      </c>
      <c r="B28" s="261">
        <f>[6]T052922_2!$E16</f>
        <v>3.5</v>
      </c>
      <c r="E28" s="103"/>
    </row>
    <row r="29" ht="18" spans="1:5">
      <c r="A29" s="262" t="s">
        <v>207</v>
      </c>
      <c r="B29" s="261">
        <f>[6]T052922_2!$E17</f>
        <v>79.1</v>
      </c>
      <c r="E29" s="103"/>
    </row>
    <row r="30" ht="18" spans="1:5">
      <c r="A30" s="262" t="s">
        <v>208</v>
      </c>
      <c r="B30" s="261">
        <f>[6]T052922_2!$E18</f>
        <v>-21.9</v>
      </c>
      <c r="E30" s="103"/>
    </row>
    <row r="31" ht="18" spans="1:5">
      <c r="A31" s="263" t="s">
        <v>209</v>
      </c>
      <c r="B31" s="261">
        <f>[6]T052922_2!$E19</f>
        <v>34.5</v>
      </c>
      <c r="E31" s="103"/>
    </row>
    <row r="32" ht="18" spans="1:2">
      <c r="A32" s="263" t="s">
        <v>210</v>
      </c>
      <c r="B32" s="264"/>
    </row>
    <row r="33" ht="18" spans="1:2">
      <c r="A33" s="263" t="s">
        <v>211</v>
      </c>
      <c r="B33" s="264">
        <v>-50.0680272108844</v>
      </c>
    </row>
    <row r="34" ht="18" spans="1:2">
      <c r="A34" s="263" t="s">
        <v>212</v>
      </c>
      <c r="B34" s="264">
        <v>-35.1756841140988</v>
      </c>
    </row>
    <row r="35" ht="18" spans="1:2">
      <c r="A35" s="263" t="s">
        <v>213</v>
      </c>
      <c r="B35" s="264">
        <v>-3.79867046533712</v>
      </c>
    </row>
    <row r="36" ht="18" spans="1:2">
      <c r="A36" s="263" t="s">
        <v>214</v>
      </c>
      <c r="B36" s="264">
        <v>18.9368297419648</v>
      </c>
    </row>
    <row r="37" ht="18" spans="1:2">
      <c r="A37" s="263" t="s">
        <v>215</v>
      </c>
      <c r="B37" s="264">
        <v>-9.4054054054054</v>
      </c>
    </row>
    <row r="38" ht="18" spans="1:2">
      <c r="A38" s="265" t="s">
        <v>216</v>
      </c>
      <c r="B38" s="266">
        <v>17.2632140585285</v>
      </c>
    </row>
  </sheetData>
  <mergeCells count="1">
    <mergeCell ref="A1:B1"/>
  </mergeCells>
  <printOptions horizontalCentered="1"/>
  <pageMargins left="0.67" right="0.75" top="0.87" bottom="0.98" header="0.51" footer="0.51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4" sqref="I14"/>
    </sheetView>
  </sheetViews>
  <sheetFormatPr defaultColWidth="8" defaultRowHeight="15.75" outlineLevelCol="3"/>
  <cols>
    <col min="1" max="1" width="37.775" customWidth="1"/>
    <col min="2" max="2" width="15.6666666666667" customWidth="1"/>
    <col min="3" max="3" width="7.66666666666667"/>
    <col min="4" max="4" width="6" style="104"/>
  </cols>
  <sheetData>
    <row r="1" ht="25.5" spans="1:4">
      <c r="A1" s="257" t="s">
        <v>217</v>
      </c>
      <c r="B1" s="257"/>
      <c r="C1" s="185"/>
      <c r="D1" s="185"/>
    </row>
    <row r="3" ht="18" spans="1:2">
      <c r="A3" s="128"/>
      <c r="B3" s="186"/>
    </row>
    <row r="4" ht="24.75" customHeight="1" spans="1:4">
      <c r="A4" s="245" t="s">
        <v>182</v>
      </c>
      <c r="B4" s="188" t="s">
        <v>35</v>
      </c>
      <c r="D4"/>
    </row>
    <row r="5" ht="25.05" customHeight="1" spans="1:2">
      <c r="A5" s="192" t="s">
        <v>218</v>
      </c>
      <c r="B5" s="104"/>
    </row>
    <row r="6" ht="25.05" customHeight="1" spans="1:2">
      <c r="A6" s="192" t="s">
        <v>219</v>
      </c>
      <c r="B6" s="104"/>
    </row>
    <row r="7" ht="25.05" customHeight="1" spans="1:2">
      <c r="A7" s="192" t="s">
        <v>220</v>
      </c>
      <c r="B7" s="104"/>
    </row>
    <row r="8" ht="25.05" customHeight="1" spans="1:2">
      <c r="A8" s="192" t="s">
        <v>221</v>
      </c>
      <c r="B8" s="104"/>
    </row>
    <row r="9" ht="25.05" customHeight="1" spans="1:2">
      <c r="A9" s="192" t="s">
        <v>222</v>
      </c>
      <c r="B9" s="104"/>
    </row>
    <row r="10" ht="25.05" customHeight="1" spans="1:2">
      <c r="A10" s="192" t="s">
        <v>223</v>
      </c>
      <c r="B10" s="104"/>
    </row>
    <row r="11" ht="25.05" customHeight="1" spans="1:2">
      <c r="A11" s="192" t="s">
        <v>224</v>
      </c>
      <c r="B11" s="104"/>
    </row>
    <row r="12" ht="25.05" customHeight="1" spans="1:2">
      <c r="A12" s="192" t="s">
        <v>225</v>
      </c>
      <c r="B12" s="104"/>
    </row>
    <row r="13" ht="25.05" customHeight="1" spans="1:2">
      <c r="A13" s="192" t="s">
        <v>226</v>
      </c>
      <c r="B13" s="104"/>
    </row>
    <row r="14" ht="25.05" customHeight="1" spans="1:2">
      <c r="A14" s="192" t="s">
        <v>227</v>
      </c>
      <c r="B14" s="104"/>
    </row>
    <row r="15" ht="25.05" customHeight="1" spans="1:2">
      <c r="A15" s="192" t="s">
        <v>228</v>
      </c>
      <c r="B15" s="104"/>
    </row>
    <row r="16" ht="25.05" customHeight="1" spans="1:2">
      <c r="A16" s="192" t="s">
        <v>229</v>
      </c>
      <c r="B16" s="104"/>
    </row>
    <row r="17" ht="25.05" customHeight="1" spans="1:1">
      <c r="A17" s="258" t="s">
        <v>230</v>
      </c>
    </row>
    <row r="18" ht="25.05" customHeight="1" spans="1:1">
      <c r="A18" s="258" t="s">
        <v>231</v>
      </c>
    </row>
    <row r="19" ht="25.05" customHeight="1" spans="1:1">
      <c r="A19" s="258" t="s">
        <v>232</v>
      </c>
    </row>
    <row r="20" ht="25.05" customHeight="1" spans="1:1">
      <c r="A20" s="258" t="s">
        <v>233</v>
      </c>
    </row>
    <row r="21" ht="25.05" customHeight="1" spans="1:1">
      <c r="A21" s="258" t="s">
        <v>234</v>
      </c>
    </row>
    <row r="22" ht="25.05" customHeight="1" spans="1:1">
      <c r="A22" s="258" t="s">
        <v>235</v>
      </c>
    </row>
    <row r="23" ht="25.05" customHeight="1" spans="1:2">
      <c r="A23" s="259" t="s">
        <v>236</v>
      </c>
      <c r="B23" s="196"/>
    </row>
  </sheetData>
  <mergeCells count="1">
    <mergeCell ref="A1:B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7"/>
  <sheetViews>
    <sheetView zoomScale="85" zoomScaleNormal="85" workbookViewId="0">
      <selection activeCell="C7" sqref="C7:D7"/>
    </sheetView>
  </sheetViews>
  <sheetFormatPr defaultColWidth="8" defaultRowHeight="15.75" outlineLevelCol="7"/>
  <cols>
    <col min="1" max="1" width="25.4416666666667" customWidth="1"/>
    <col min="2" max="2" width="12.775" style="242" customWidth="1"/>
    <col min="3" max="3" width="16.775" customWidth="1"/>
    <col min="4" max="4" width="13.6666666666667" customWidth="1"/>
    <col min="5" max="5" width="9.10833333333333" customWidth="1"/>
    <col min="6" max="6" width="8.10833333333333" customWidth="1"/>
  </cols>
  <sheetData>
    <row r="1" ht="25.5" spans="1:6">
      <c r="A1" s="243" t="s">
        <v>237</v>
      </c>
      <c r="B1" s="243"/>
      <c r="C1" s="243"/>
      <c r="D1" s="243"/>
      <c r="E1" s="256"/>
      <c r="F1" s="256"/>
    </row>
    <row r="2" ht="18" spans="1:4">
      <c r="A2" s="128"/>
      <c r="B2" s="106"/>
      <c r="C2" s="128"/>
      <c r="D2" s="244"/>
    </row>
    <row r="3" ht="36.85" customHeight="1" spans="1:4">
      <c r="A3" s="130" t="s">
        <v>238</v>
      </c>
      <c r="B3" s="245" t="s">
        <v>94</v>
      </c>
      <c r="C3" s="246" t="s">
        <v>239</v>
      </c>
      <c r="D3" s="187" t="s">
        <v>35</v>
      </c>
    </row>
    <row r="4" s="124" customFormat="1" ht="28.5" customHeight="1" spans="1:4">
      <c r="A4" s="247" t="s">
        <v>240</v>
      </c>
      <c r="B4" s="248" t="s">
        <v>37</v>
      </c>
      <c r="C4" s="249">
        <f>'[7]1、X40039_2022年9月'!$C5/10000</f>
        <v>142.7072</v>
      </c>
      <c r="D4" s="250">
        <f>'[7]1、X40039_2022年9月'!$F5</f>
        <v>-15.35</v>
      </c>
    </row>
    <row r="5" ht="28.5" customHeight="1" spans="1:7">
      <c r="A5" s="251" t="s">
        <v>241</v>
      </c>
      <c r="B5" s="252" t="s">
        <v>37</v>
      </c>
      <c r="C5" s="249">
        <f>'[7]1、X40039_2022年9月'!$C6/10000</f>
        <v>112.9167</v>
      </c>
      <c r="D5" s="250">
        <f>'[7]1、X40039_2022年9月'!$F6</f>
        <v>-17.45</v>
      </c>
      <c r="F5" s="124"/>
      <c r="G5" s="124"/>
    </row>
    <row r="6" ht="28.5" customHeight="1" spans="1:7">
      <c r="A6" s="251" t="s">
        <v>242</v>
      </c>
      <c r="B6" s="253" t="s">
        <v>37</v>
      </c>
      <c r="C6" s="249">
        <f>'[7]1、X40039_2022年9月'!$C7/10000</f>
        <v>16.555</v>
      </c>
      <c r="D6" s="250">
        <f>'[7]1、X40039_2022年9月'!$F7</f>
        <v>-17.72</v>
      </c>
      <c r="F6" s="124"/>
      <c r="G6" s="124"/>
    </row>
    <row r="7" s="124" customFormat="1" ht="28.5" customHeight="1" spans="1:4">
      <c r="A7" s="176" t="s">
        <v>48</v>
      </c>
      <c r="B7" s="254" t="s">
        <v>49</v>
      </c>
      <c r="C7" s="249">
        <f>'[7]1、X40039_2022年9月'!$C8/10000</f>
        <v>256.1449</v>
      </c>
      <c r="D7" s="250">
        <f>'[7]1、X40039_2022年9月'!$F8</f>
        <v>-37.71</v>
      </c>
    </row>
    <row r="8" ht="28.5" customHeight="1" spans="1:7">
      <c r="A8" s="251" t="s">
        <v>241</v>
      </c>
      <c r="B8" s="253" t="s">
        <v>49</v>
      </c>
      <c r="C8" s="249">
        <f>'[7]1、X40039_2022年9月'!$C9/10000</f>
        <v>230.0258</v>
      </c>
      <c r="D8" s="250">
        <f>'[7]1、X40039_2022年9月'!$F9</f>
        <v>-36.98</v>
      </c>
      <c r="F8" s="124"/>
      <c r="G8" s="124"/>
    </row>
    <row r="9" ht="28.5" customHeight="1" spans="1:7">
      <c r="A9" s="176" t="s">
        <v>50</v>
      </c>
      <c r="B9" s="254" t="s">
        <v>37</v>
      </c>
      <c r="C9" s="249">
        <f>'[7]1、X40039_2022年9月'!$C10/10000</f>
        <v>132.9536</v>
      </c>
      <c r="D9" s="250">
        <f>'[7]1、X40039_2022年9月'!$F10</f>
        <v>-45.4</v>
      </c>
      <c r="F9" s="124"/>
      <c r="G9" s="124"/>
    </row>
    <row r="10" s="124" customFormat="1" ht="28.5" customHeight="1" spans="1:4">
      <c r="A10" s="251" t="s">
        <v>241</v>
      </c>
      <c r="B10" s="253" t="s">
        <v>37</v>
      </c>
      <c r="C10" s="249">
        <f>'[7]1、X40039_2022年9月'!$C11/10000</f>
        <v>118.4228</v>
      </c>
      <c r="D10" s="250">
        <f>'[7]1、X40039_2022年9月'!$F11</f>
        <v>-43.35</v>
      </c>
    </row>
    <row r="11" ht="28.5" customHeight="1" spans="1:8">
      <c r="A11" s="176" t="s">
        <v>243</v>
      </c>
      <c r="B11" s="254" t="s">
        <v>49</v>
      </c>
      <c r="C11" s="249">
        <f>'[7]1、X40039_2022年9月'!$C12/10000</f>
        <v>2631.454</v>
      </c>
      <c r="D11" s="250">
        <f>'[7]1、X40039_2022年9月'!$F12</f>
        <v>-2.15</v>
      </c>
      <c r="F11" s="124"/>
      <c r="G11" s="124"/>
      <c r="H11" s="124"/>
    </row>
    <row r="12" ht="28.5" customHeight="1" spans="1:8">
      <c r="A12" s="251" t="s">
        <v>241</v>
      </c>
      <c r="B12" s="253" t="s">
        <v>49</v>
      </c>
      <c r="C12" s="249">
        <f>'[7]1、X40039_2022年9月'!$C13/10000</f>
        <v>2009.6338</v>
      </c>
      <c r="D12" s="250">
        <f>'[7]1、X40039_2022年9月'!$F13</f>
        <v>-2</v>
      </c>
      <c r="F12" s="124"/>
      <c r="G12" s="124"/>
      <c r="H12" s="124"/>
    </row>
    <row r="13" s="124" customFormat="1" ht="28.5" customHeight="1" spans="1:4">
      <c r="A13" s="176" t="s">
        <v>244</v>
      </c>
      <c r="B13" s="254" t="s">
        <v>49</v>
      </c>
      <c r="C13" s="249">
        <f>'[7]1、X40039_2022年9月'!$C14/10000</f>
        <v>216.6574</v>
      </c>
      <c r="D13" s="250">
        <f>'[7]1、X40039_2022年9月'!$F14</f>
        <v>-49.33</v>
      </c>
    </row>
    <row r="14" ht="28.5" customHeight="1" spans="1:8">
      <c r="A14" s="251" t="s">
        <v>241</v>
      </c>
      <c r="B14" s="253" t="s">
        <v>49</v>
      </c>
      <c r="C14" s="249">
        <f>'[7]1、X40039_2022年9月'!$C15/10000</f>
        <v>177.5593</v>
      </c>
      <c r="D14" s="250">
        <f>'[7]1、X40039_2022年9月'!$F15</f>
        <v>-45.61</v>
      </c>
      <c r="F14" s="124"/>
      <c r="G14" s="124"/>
      <c r="H14" s="124"/>
    </row>
    <row r="15" ht="28.5" customHeight="1" spans="1:8">
      <c r="A15" s="176" t="s">
        <v>245</v>
      </c>
      <c r="B15" s="254" t="s">
        <v>49</v>
      </c>
      <c r="C15" s="249">
        <f>'[7]1、X40039_2022年9月'!$C16/10000</f>
        <v>173.6813</v>
      </c>
      <c r="D15" s="250">
        <f>'[7]1、X40039_2022年9月'!$F16</f>
        <v>26.64</v>
      </c>
      <c r="F15" s="124"/>
      <c r="G15" s="124"/>
      <c r="H15" s="124"/>
    </row>
    <row r="16" ht="28.5" customHeight="1" spans="1:7">
      <c r="A16" s="251" t="s">
        <v>241</v>
      </c>
      <c r="B16" s="253" t="s">
        <v>49</v>
      </c>
      <c r="C16" s="249">
        <f>'[7]1、X40039_2022年9月'!$C17/10000</f>
        <v>135.8447</v>
      </c>
      <c r="D16" s="250">
        <f>'[7]1、X40039_2022年9月'!$F17</f>
        <v>23.18</v>
      </c>
      <c r="F16" s="124"/>
      <c r="G16" s="124"/>
    </row>
    <row r="17" ht="28.5" customHeight="1" spans="1:7">
      <c r="A17" s="176" t="s">
        <v>246</v>
      </c>
      <c r="B17" s="254" t="s">
        <v>49</v>
      </c>
      <c r="C17" s="249">
        <f>'[7]1、X40039_2022年9月'!$C22/10000</f>
        <v>90.5149</v>
      </c>
      <c r="D17" s="250">
        <f>'[7]1、X40039_2022年9月'!$F22</f>
        <v>9.97</v>
      </c>
      <c r="F17" s="124"/>
      <c r="G17" s="124"/>
    </row>
    <row r="18" ht="28.5" customHeight="1" spans="1:7">
      <c r="A18" s="177" t="s">
        <v>241</v>
      </c>
      <c r="B18" s="255" t="s">
        <v>49</v>
      </c>
      <c r="C18" s="249">
        <f>'[7]1、X40039_2022年9月'!$C23/10000</f>
        <v>50.2364</v>
      </c>
      <c r="D18" s="250">
        <f>'[7]1、X40039_2022年9月'!$F23</f>
        <v>30.47</v>
      </c>
      <c r="F18" s="124"/>
      <c r="G18" s="124"/>
    </row>
    <row r="19" ht="18" spans="1:4">
      <c r="A19" s="128"/>
      <c r="B19" s="106"/>
      <c r="C19" s="128"/>
      <c r="D19" s="128"/>
    </row>
    <row r="20" ht="18" spans="1:4">
      <c r="A20" s="128"/>
      <c r="B20" s="106"/>
      <c r="C20" s="128"/>
      <c r="D20" s="128"/>
    </row>
    <row r="21" ht="18" spans="1:4">
      <c r="A21" s="128"/>
      <c r="B21" s="106"/>
      <c r="C21" s="128"/>
      <c r="D21" s="128"/>
    </row>
    <row r="22" ht="18" spans="1:4">
      <c r="A22" s="128"/>
      <c r="B22" s="106"/>
      <c r="C22" s="128"/>
      <c r="D22" s="128"/>
    </row>
    <row r="23" ht="18" spans="1:4">
      <c r="A23" s="128"/>
      <c r="B23" s="106"/>
      <c r="C23" s="128"/>
      <c r="D23" s="128"/>
    </row>
    <row r="24" ht="18" spans="1:4">
      <c r="A24" s="128"/>
      <c r="B24" s="106"/>
      <c r="C24" s="128"/>
      <c r="D24" s="128"/>
    </row>
    <row r="25" ht="18" spans="1:4">
      <c r="A25" s="128"/>
      <c r="B25" s="106"/>
      <c r="C25" s="128"/>
      <c r="D25" s="128"/>
    </row>
    <row r="26" ht="18" spans="1:4">
      <c r="A26" s="128"/>
      <c r="B26" s="106"/>
      <c r="C26" s="128"/>
      <c r="D26" s="128"/>
    </row>
    <row r="27" ht="18" spans="1:4">
      <c r="A27" s="128"/>
      <c r="B27" s="106"/>
      <c r="C27" s="128"/>
      <c r="D27" s="128"/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17"/>
  <sheetViews>
    <sheetView workbookViewId="0">
      <selection activeCell="E16" sqref="E16"/>
    </sheetView>
  </sheetViews>
  <sheetFormatPr defaultColWidth="8" defaultRowHeight="15.75" outlineLevelCol="4"/>
  <cols>
    <col min="1" max="1" width="26.8833333333333" customWidth="1"/>
    <col min="2" max="2" width="12.1083333333333" customWidth="1"/>
    <col min="3" max="3" width="15.1083333333333" customWidth="1"/>
    <col min="4" max="4" width="11.4416666666667" customWidth="1"/>
  </cols>
  <sheetData>
    <row r="1" ht="19.5" customHeight="1" spans="1:4">
      <c r="A1" s="214" t="s">
        <v>247</v>
      </c>
      <c r="B1" s="214"/>
      <c r="C1" s="215"/>
      <c r="D1" s="215"/>
    </row>
    <row r="2" spans="1:4">
      <c r="A2" s="216"/>
      <c r="B2" s="216"/>
      <c r="C2" s="216"/>
      <c r="D2" s="216"/>
    </row>
    <row r="3" ht="18" spans="1:4">
      <c r="A3" s="217"/>
      <c r="B3" s="217"/>
      <c r="C3" s="217"/>
      <c r="D3" s="218"/>
    </row>
    <row r="4" ht="24.05" customHeight="1" spans="1:4">
      <c r="A4" s="219" t="s">
        <v>182</v>
      </c>
      <c r="B4" s="219" t="s">
        <v>94</v>
      </c>
      <c r="C4" s="204" t="s">
        <v>248</v>
      </c>
      <c r="D4" s="205" t="s">
        <v>249</v>
      </c>
    </row>
    <row r="5" ht="24.75" customHeight="1" spans="1:4">
      <c r="A5" s="220" t="s">
        <v>250</v>
      </c>
      <c r="B5" s="221" t="s">
        <v>37</v>
      </c>
      <c r="C5" s="222">
        <f>[4]Sheet1!B21/10000</f>
        <v>1341.80333234681</v>
      </c>
      <c r="D5" s="223">
        <f>ROUND([4]Sheet1!D21,1)</f>
        <v>3.3</v>
      </c>
    </row>
    <row r="6" ht="24.75" customHeight="1" spans="1:4">
      <c r="A6" s="224" t="s">
        <v>251</v>
      </c>
      <c r="B6" s="225"/>
      <c r="C6" s="226"/>
      <c r="D6" s="227"/>
    </row>
    <row r="7" ht="24.75" customHeight="1" spans="1:4">
      <c r="A7" s="228" t="s">
        <v>252</v>
      </c>
      <c r="B7" s="225" t="s">
        <v>37</v>
      </c>
      <c r="C7" s="226">
        <f>[4]Sheet1!B23/10000</f>
        <v>1153.28451209518</v>
      </c>
      <c r="D7" s="227">
        <f>ROUND([4]Sheet1!D23,1)</f>
        <v>3.2</v>
      </c>
    </row>
    <row r="8" ht="24.75" customHeight="1" spans="1:4">
      <c r="A8" s="228" t="s">
        <v>253</v>
      </c>
      <c r="B8" s="225" t="s">
        <v>37</v>
      </c>
      <c r="C8" s="226">
        <f>[4]Sheet1!B24/10000</f>
        <v>188.518820251627</v>
      </c>
      <c r="D8" s="227">
        <f>ROUND([4]Sheet1!D24,1)</f>
        <v>3.5</v>
      </c>
    </row>
    <row r="9" ht="24.75" customHeight="1" spans="1:4">
      <c r="A9" s="224" t="s">
        <v>254</v>
      </c>
      <c r="B9" s="225"/>
      <c r="C9" s="226"/>
      <c r="D9" s="227"/>
    </row>
    <row r="10" ht="24.75" customHeight="1" spans="1:4">
      <c r="A10" s="228" t="s">
        <v>255</v>
      </c>
      <c r="B10" s="225" t="s">
        <v>37</v>
      </c>
      <c r="C10" s="226">
        <f>[4]Sheet1!B26/10000</f>
        <v>1152.51984299847</v>
      </c>
      <c r="D10" s="227">
        <f>ROUND([4]Sheet1!D26,1)</f>
        <v>3.6</v>
      </c>
    </row>
    <row r="11" ht="24.75" customHeight="1" spans="1:4">
      <c r="A11" s="229" t="s">
        <v>256</v>
      </c>
      <c r="B11" s="230" t="s">
        <v>37</v>
      </c>
      <c r="C11" s="226">
        <f>[4]Sheet1!B27/10000</f>
        <v>189.283489348342</v>
      </c>
      <c r="D11" s="227">
        <f>ROUND([4]Sheet1!D27,1)</f>
        <v>1.4</v>
      </c>
    </row>
    <row r="12" ht="24.75" customHeight="1" spans="1:5">
      <c r="A12" s="231" t="s">
        <v>257</v>
      </c>
      <c r="B12" s="230"/>
      <c r="C12" s="232"/>
      <c r="D12" s="233"/>
      <c r="E12" s="104"/>
    </row>
    <row r="13" ht="24.75" customHeight="1" spans="1:4">
      <c r="A13" s="114" t="s">
        <v>258</v>
      </c>
      <c r="B13" s="234" t="s">
        <v>259</v>
      </c>
      <c r="C13" s="235">
        <v>2859.06</v>
      </c>
      <c r="D13" s="155">
        <v>2.09</v>
      </c>
    </row>
    <row r="14" ht="24.75" customHeight="1" spans="1:4">
      <c r="A14" s="114" t="s">
        <v>260</v>
      </c>
      <c r="B14" s="234" t="s">
        <v>261</v>
      </c>
      <c r="C14" s="236">
        <v>376</v>
      </c>
      <c r="D14" s="155">
        <v>1466.67</v>
      </c>
    </row>
    <row r="15" ht="24.75" customHeight="1" spans="1:4">
      <c r="A15" s="114" t="s">
        <v>262</v>
      </c>
      <c r="B15" s="230" t="s">
        <v>37</v>
      </c>
      <c r="C15" s="235">
        <v>301.3</v>
      </c>
      <c r="D15" s="155">
        <v>-4.23</v>
      </c>
    </row>
    <row r="16" ht="24.75" customHeight="1" spans="1:4">
      <c r="A16" s="237" t="s">
        <v>263</v>
      </c>
      <c r="B16" s="238" t="s">
        <v>58</v>
      </c>
      <c r="C16" s="239">
        <v>10.4</v>
      </c>
      <c r="D16" s="160">
        <v>2500</v>
      </c>
    </row>
    <row r="17" ht="18" spans="1:4">
      <c r="A17" s="240" t="s">
        <v>264</v>
      </c>
      <c r="B17" s="240"/>
      <c r="C17" s="241"/>
      <c r="D17" s="241"/>
    </row>
  </sheetData>
  <mergeCells count="2">
    <mergeCell ref="A1:D1"/>
    <mergeCell ref="A3:C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C28"/>
  <sheetViews>
    <sheetView workbookViewId="0">
      <selection activeCell="A1" sqref="A1:C1"/>
    </sheetView>
  </sheetViews>
  <sheetFormatPr defaultColWidth="8" defaultRowHeight="15.75" outlineLevelCol="2"/>
  <cols>
    <col min="1" max="1" width="36.2166666666667" customWidth="1"/>
    <col min="2" max="2" width="17.4416666666667" customWidth="1"/>
    <col min="3" max="3" width="12.6666666666667" customWidth="1"/>
  </cols>
  <sheetData>
    <row r="1" ht="42.75" customHeight="1" spans="1:3">
      <c r="A1" s="199" t="s">
        <v>265</v>
      </c>
      <c r="B1" s="199"/>
      <c r="C1" s="199"/>
    </row>
    <row r="2" ht="6.75" customHeight="1" spans="1:3">
      <c r="A2" s="200"/>
      <c r="B2" s="200"/>
      <c r="C2" s="200"/>
    </row>
    <row r="3" customHeight="1" spans="1:3">
      <c r="A3" s="201"/>
      <c r="B3" s="202"/>
      <c r="C3" s="202"/>
    </row>
    <row r="4" ht="32.25" customHeight="1" spans="1:3">
      <c r="A4" s="203" t="s">
        <v>182</v>
      </c>
      <c r="B4" s="204" t="s">
        <v>266</v>
      </c>
      <c r="C4" s="205" t="s">
        <v>35</v>
      </c>
    </row>
    <row r="5" ht="18" spans="1:3">
      <c r="A5" s="206" t="s">
        <v>267</v>
      </c>
      <c r="B5" s="207">
        <f>[4]Sheet1!$B31/10000</f>
        <v>394.08167</v>
      </c>
      <c r="C5" s="208">
        <f>ROUND([4]Sheet1!$C$31,1)</f>
        <v>11.1</v>
      </c>
    </row>
    <row r="6" ht="20.95" customHeight="1" spans="1:3">
      <c r="A6" s="206" t="s">
        <v>268</v>
      </c>
      <c r="B6" s="209">
        <f>[4]Sheet1!$B33/10000</f>
        <v>50.15657</v>
      </c>
      <c r="C6" s="210">
        <f>ROUND([4]Sheet1!$C33,1)</f>
        <v>26.4</v>
      </c>
    </row>
    <row r="7" ht="20.95" customHeight="1" spans="1:3">
      <c r="A7" s="206" t="s">
        <v>269</v>
      </c>
      <c r="B7" s="209">
        <f>[4]Sheet1!$B34/10000</f>
        <v>4.62637</v>
      </c>
      <c r="C7" s="210">
        <f>ROUND([4]Sheet1!$C34,1)</f>
        <v>16</v>
      </c>
    </row>
    <row r="8" ht="20.95" customHeight="1" spans="1:3">
      <c r="A8" s="206" t="s">
        <v>270</v>
      </c>
      <c r="B8" s="209">
        <f>[4]Sheet1!$B35/10000</f>
        <v>8.61412</v>
      </c>
      <c r="C8" s="210">
        <f>ROUND([4]Sheet1!$C35,1)</f>
        <v>18.9</v>
      </c>
    </row>
    <row r="9" ht="20.95" customHeight="1" spans="1:3">
      <c r="A9" s="206" t="s">
        <v>271</v>
      </c>
      <c r="B9" s="209">
        <f>[4]Sheet1!$B36/10000</f>
        <v>23.24113</v>
      </c>
      <c r="C9" s="210">
        <f>ROUND([4]Sheet1!$C36,1)</f>
        <v>7.3</v>
      </c>
    </row>
    <row r="10" ht="20.95" customHeight="1" spans="1:3">
      <c r="A10" s="206" t="s">
        <v>272</v>
      </c>
      <c r="B10" s="209">
        <f>[4]Sheet1!$B37/10000</f>
        <v>2.00498</v>
      </c>
      <c r="C10" s="210">
        <f>ROUND([4]Sheet1!$C37,1)</f>
        <v>7.2</v>
      </c>
    </row>
    <row r="11" ht="20.95" customHeight="1" spans="1:3">
      <c r="A11" s="206" t="s">
        <v>273</v>
      </c>
      <c r="B11" s="209">
        <f>[4]Sheet1!$B38/10000</f>
        <v>8.04603</v>
      </c>
      <c r="C11" s="210">
        <f>ROUND([4]Sheet1!$C38,1)</f>
        <v>13.3</v>
      </c>
    </row>
    <row r="12" ht="20.95" customHeight="1" spans="1:3">
      <c r="A12" s="206" t="s">
        <v>274</v>
      </c>
      <c r="B12" s="209">
        <f>[4]Sheet1!$B39/10000</f>
        <v>16.32188</v>
      </c>
      <c r="C12" s="210">
        <f>ROUND([4]Sheet1!$C39,1)</f>
        <v>14.5</v>
      </c>
    </row>
    <row r="13" ht="20.95" customHeight="1" spans="1:3">
      <c r="A13" s="206" t="s">
        <v>275</v>
      </c>
      <c r="B13" s="209">
        <f>[4]Sheet1!$B40/10000</f>
        <v>5.83587</v>
      </c>
      <c r="C13" s="210">
        <f>ROUND([4]Sheet1!$C40,1)</f>
        <v>-10.5</v>
      </c>
    </row>
    <row r="14" ht="20.95" customHeight="1" spans="1:3">
      <c r="A14" s="206" t="s">
        <v>276</v>
      </c>
      <c r="B14" s="209">
        <f>[4]Sheet1!$B41/10000</f>
        <v>2.85004</v>
      </c>
      <c r="C14" s="210">
        <f>ROUND([4]Sheet1!$C41,1)</f>
        <v>24.8</v>
      </c>
    </row>
    <row r="15" ht="20.95" customHeight="1" spans="1:3">
      <c r="A15" s="206" t="s">
        <v>277</v>
      </c>
      <c r="B15" s="209">
        <f>[4]Sheet1!$B42/10000</f>
        <v>0.95761</v>
      </c>
      <c r="C15" s="210">
        <f>ROUND([4]Sheet1!$C42,1)</f>
        <v>24.1</v>
      </c>
    </row>
    <row r="16" ht="20.95" customHeight="1" spans="1:3">
      <c r="A16" s="206" t="s">
        <v>278</v>
      </c>
      <c r="B16" s="209">
        <f>[4]Sheet1!$B43/10000</f>
        <v>0.11985</v>
      </c>
      <c r="C16" s="210">
        <f>ROUND([4]Sheet1!$C43,1)</f>
        <v>31.9</v>
      </c>
    </row>
    <row r="17" ht="20.95" customHeight="1" spans="1:3">
      <c r="A17" s="206" t="s">
        <v>279</v>
      </c>
      <c r="B17" s="209">
        <f>[4]Sheet1!$B44/10000</f>
        <v>22.19689</v>
      </c>
      <c r="C17" s="210">
        <f>ROUND([4]Sheet1!$C44,1)</f>
        <v>11.3</v>
      </c>
    </row>
    <row r="18" ht="20.95" customHeight="1" spans="1:3">
      <c r="A18" s="206" t="s">
        <v>280</v>
      </c>
      <c r="B18" s="209">
        <f>[4]Sheet1!$B45/10000</f>
        <v>18.52547</v>
      </c>
      <c r="C18" s="210">
        <f>ROUND([4]Sheet1!$C45,1)</f>
        <v>9.9</v>
      </c>
    </row>
    <row r="19" ht="20.95" customHeight="1" spans="1:3">
      <c r="A19" s="206" t="s">
        <v>281</v>
      </c>
      <c r="B19" s="209">
        <f>[4]Sheet1!$B46/10000</f>
        <v>7.21851</v>
      </c>
      <c r="C19" s="210">
        <f>ROUND([4]Sheet1!$C46,1)</f>
        <v>8.5</v>
      </c>
    </row>
    <row r="20" ht="20.95" customHeight="1" spans="1:3">
      <c r="A20" s="206" t="s">
        <v>282</v>
      </c>
      <c r="B20" s="209">
        <f>[4]Sheet1!$B47/10000</f>
        <v>5.35442</v>
      </c>
      <c r="C20" s="210">
        <f>ROUND([4]Sheet1!$C47,1)</f>
        <v>7.3</v>
      </c>
    </row>
    <row r="21" ht="20.95" customHeight="1" spans="1:3">
      <c r="A21" s="206" t="s">
        <v>283</v>
      </c>
      <c r="B21" s="209">
        <f>[4]Sheet1!$B48/10000</f>
        <v>5.17834</v>
      </c>
      <c r="C21" s="210">
        <f>ROUND([4]Sheet1!$C48,1)</f>
        <v>12.7</v>
      </c>
    </row>
    <row r="22" ht="20.95" customHeight="1" spans="1:3">
      <c r="A22" s="206" t="s">
        <v>284</v>
      </c>
      <c r="B22" s="209">
        <f>[4]Sheet1!$B49/10000</f>
        <v>0.54109</v>
      </c>
      <c r="C22" s="210">
        <f>ROUND([4]Sheet1!$C49,1)</f>
        <v>-57.7</v>
      </c>
    </row>
    <row r="23" ht="20.95" customHeight="1" spans="1:3">
      <c r="A23" s="206" t="s">
        <v>285</v>
      </c>
      <c r="B23" s="209">
        <f>[4]Sheet1!$B50/10000</f>
        <v>91.09045</v>
      </c>
      <c r="C23" s="210">
        <f>ROUND([4]Sheet1!$C50,1)</f>
        <v>19.5</v>
      </c>
    </row>
    <row r="24" ht="20.95" customHeight="1" spans="1:3">
      <c r="A24" s="206" t="s">
        <v>286</v>
      </c>
      <c r="B24" s="209">
        <f>[4]Sheet1!$B51/10000</f>
        <v>12.9415</v>
      </c>
      <c r="C24" s="210">
        <f>ROUND([4]Sheet1!$C51,1)</f>
        <v>3</v>
      </c>
    </row>
    <row r="25" ht="20.95" customHeight="1" spans="1:3">
      <c r="A25" s="206" t="s">
        <v>287</v>
      </c>
      <c r="B25" s="209">
        <f>[4]Sheet1!$B52/10000</f>
        <v>5.46461</v>
      </c>
      <c r="C25" s="210">
        <f>ROUND([4]Sheet1!$C52,1)</f>
        <v>14.2</v>
      </c>
    </row>
    <row r="26" ht="20.95" customHeight="1" spans="1:3">
      <c r="A26" s="206" t="s">
        <v>288</v>
      </c>
      <c r="B26" s="209">
        <f>[4]Sheet1!$B53/10000</f>
        <v>96.1628</v>
      </c>
      <c r="C26" s="210">
        <f>ROUND([4]Sheet1!$C53,1)</f>
        <v>3.5</v>
      </c>
    </row>
    <row r="27" ht="20.95" customHeight="1" spans="1:3">
      <c r="A27" s="206" t="s">
        <v>289</v>
      </c>
      <c r="B27" s="209">
        <f>[4]Sheet1!$B54/10000</f>
        <v>0.48901</v>
      </c>
      <c r="C27" s="210">
        <f>ROUND([4]Sheet1!$C54,1)</f>
        <v>-55.6</v>
      </c>
    </row>
    <row r="28" ht="20.95" customHeight="1" spans="1:3">
      <c r="A28" s="211" t="s">
        <v>290</v>
      </c>
      <c r="B28" s="212">
        <f>[4]Sheet1!$B55/10000</f>
        <v>6.14413</v>
      </c>
      <c r="C28" s="213">
        <f>ROUND([4]Sheet1!$C55,1)</f>
        <v>-16.6</v>
      </c>
    </row>
  </sheetData>
  <mergeCells count="2">
    <mergeCell ref="A1:C1"/>
    <mergeCell ref="B3:C3"/>
  </mergeCells>
  <pageMargins left="0.7" right="0.7" top="0.75" bottom="0.75" header="0.3" footer="0.3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N11" sqref="N11"/>
    </sheetView>
  </sheetViews>
  <sheetFormatPr defaultColWidth="8" defaultRowHeight="15.75" outlineLevelCol="4"/>
  <cols>
    <col min="1" max="1" width="38.775" customWidth="1"/>
    <col min="2" max="2" width="13.1083333333333" customWidth="1"/>
    <col min="3" max="3" width="11.3333333333333" customWidth="1"/>
    <col min="4" max="4" width="7.66666666666667"/>
    <col min="5" max="5" width="6" style="104"/>
  </cols>
  <sheetData>
    <row r="1" ht="25.5" spans="1:5">
      <c r="A1" s="184" t="s">
        <v>291</v>
      </c>
      <c r="B1" s="184"/>
      <c r="C1" s="184"/>
      <c r="D1" s="185"/>
      <c r="E1" s="185"/>
    </row>
    <row r="3" ht="18" spans="1:3">
      <c r="A3" s="128"/>
      <c r="B3" s="128"/>
      <c r="C3" s="186"/>
    </row>
    <row r="4" ht="32.75" customHeight="1" spans="1:5">
      <c r="A4" s="130" t="s">
        <v>182</v>
      </c>
      <c r="B4" s="187" t="s">
        <v>292</v>
      </c>
      <c r="C4" s="188" t="s">
        <v>35</v>
      </c>
      <c r="E4"/>
    </row>
    <row r="5" ht="24.75" customHeight="1" spans="1:5">
      <c r="A5" s="189" t="s">
        <v>293</v>
      </c>
      <c r="B5" s="190"/>
      <c r="C5" s="191"/>
      <c r="E5"/>
    </row>
    <row r="6" ht="25.05" customHeight="1" spans="1:3">
      <c r="A6" s="192" t="s">
        <v>294</v>
      </c>
      <c r="B6" s="193"/>
      <c r="C6" s="104"/>
    </row>
    <row r="7" ht="25.05" customHeight="1" spans="1:3">
      <c r="A7" s="192" t="s">
        <v>295</v>
      </c>
      <c r="B7" s="193"/>
      <c r="C7" s="104"/>
    </row>
    <row r="8" ht="25.05" customHeight="1" spans="1:3">
      <c r="A8" s="192" t="s">
        <v>296</v>
      </c>
      <c r="B8" s="193"/>
      <c r="C8" s="104"/>
    </row>
    <row r="9" ht="25.05" customHeight="1" spans="1:3">
      <c r="A9" s="192" t="s">
        <v>297</v>
      </c>
      <c r="B9" s="193"/>
      <c r="C9" s="104"/>
    </row>
    <row r="10" ht="25.05" customHeight="1" spans="1:3">
      <c r="A10" s="192" t="s">
        <v>298</v>
      </c>
      <c r="B10" s="193"/>
      <c r="C10" s="104"/>
    </row>
    <row r="11" ht="25.05" customHeight="1" spans="1:3">
      <c r="A11" s="192" t="s">
        <v>299</v>
      </c>
      <c r="B11" s="193"/>
      <c r="C11" s="104"/>
    </row>
    <row r="12" ht="25.05" customHeight="1" spans="1:3">
      <c r="A12" s="192" t="s">
        <v>300</v>
      </c>
      <c r="B12" s="193"/>
      <c r="C12" s="104"/>
    </row>
    <row r="13" ht="25.05" customHeight="1" spans="1:3">
      <c r="A13" s="192" t="s">
        <v>301</v>
      </c>
      <c r="B13" s="193"/>
      <c r="C13" s="104"/>
    </row>
    <row r="14" ht="25.05" customHeight="1" spans="1:3">
      <c r="A14" s="192" t="s">
        <v>302</v>
      </c>
      <c r="B14" s="193"/>
      <c r="C14" s="104"/>
    </row>
    <row r="15" ht="25.05" customHeight="1" spans="1:3">
      <c r="A15" s="194" t="s">
        <v>303</v>
      </c>
      <c r="B15" s="195"/>
      <c r="C15" s="196"/>
    </row>
    <row r="16" spans="1:2">
      <c r="A16" s="197" t="s">
        <v>304</v>
      </c>
      <c r="B16" s="198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22"/>
  <sheetViews>
    <sheetView workbookViewId="0">
      <selection activeCell="A4" sqref="A4"/>
    </sheetView>
  </sheetViews>
  <sheetFormatPr defaultColWidth="8" defaultRowHeight="15.75" outlineLevelCol="3"/>
  <cols>
    <col min="1" max="1" width="26.75" customWidth="1"/>
    <col min="2" max="16384" width="16" customWidth="1"/>
  </cols>
  <sheetData>
    <row r="1" ht="25.5" spans="1:4">
      <c r="A1" s="105" t="s">
        <v>305</v>
      </c>
      <c r="B1" s="105"/>
      <c r="C1" s="105"/>
      <c r="D1" s="105"/>
    </row>
    <row r="2" spans="4:4">
      <c r="D2" s="124"/>
    </row>
    <row r="3" ht="32.25" customHeight="1" spans="1:4">
      <c r="A3" s="165" t="s">
        <v>182</v>
      </c>
      <c r="B3" s="166" t="s">
        <v>94</v>
      </c>
      <c r="C3" s="14" t="s">
        <v>34</v>
      </c>
      <c r="D3" s="167" t="s">
        <v>35</v>
      </c>
    </row>
    <row r="4" ht="32.25" customHeight="1" spans="1:4">
      <c r="A4" s="111" t="s">
        <v>306</v>
      </c>
      <c r="B4" s="168"/>
      <c r="C4" s="169"/>
      <c r="D4" s="170"/>
    </row>
    <row r="5" ht="29.3" customHeight="1" spans="1:4">
      <c r="A5" s="171" t="s">
        <v>307</v>
      </c>
      <c r="B5" s="168" t="s">
        <v>27</v>
      </c>
      <c r="C5" s="172">
        <f>'[10]9月'!$E4</f>
        <v>1212.1</v>
      </c>
      <c r="D5" s="173">
        <f>'[10]9月'!$M4</f>
        <v>-48.3099031334152</v>
      </c>
    </row>
    <row r="6" ht="29.3" customHeight="1" spans="1:4">
      <c r="A6" s="174" t="s">
        <v>308</v>
      </c>
      <c r="B6" s="175" t="s">
        <v>27</v>
      </c>
      <c r="C6" s="172">
        <f>'[10]9月'!$E5</f>
        <v>1209</v>
      </c>
      <c r="D6" s="173">
        <f>'[10]9月'!$M5</f>
        <v>-48.4421028696469</v>
      </c>
    </row>
    <row r="7" ht="29.3" customHeight="1" spans="1:4">
      <c r="A7" s="174" t="s">
        <v>309</v>
      </c>
      <c r="B7" s="175" t="s">
        <v>27</v>
      </c>
      <c r="C7" s="172">
        <f>'[10]9月'!$E6</f>
        <v>3.1</v>
      </c>
      <c r="D7" s="173" t="s">
        <v>310</v>
      </c>
    </row>
    <row r="8" ht="29.3" customHeight="1" spans="1:4">
      <c r="A8" s="176" t="s">
        <v>311</v>
      </c>
      <c r="B8" s="168" t="s">
        <v>312</v>
      </c>
      <c r="C8" s="172">
        <f>'[10]9月'!$E7</f>
        <v>78019.44</v>
      </c>
      <c r="D8" s="173">
        <f>'[10]9月'!$M7</f>
        <v>-44.046897218145</v>
      </c>
    </row>
    <row r="9" ht="29.3" customHeight="1" spans="1:4">
      <c r="A9" s="174" t="s">
        <v>313</v>
      </c>
      <c r="B9" s="175" t="s">
        <v>312</v>
      </c>
      <c r="C9" s="172">
        <f>'[10]9月'!$E8</f>
        <v>77980.04</v>
      </c>
      <c r="D9" s="173">
        <f>'[10]9月'!$M8</f>
        <v>-44.0751536661483</v>
      </c>
    </row>
    <row r="10" ht="29.3" customHeight="1" spans="1:4">
      <c r="A10" s="174" t="s">
        <v>314</v>
      </c>
      <c r="B10" s="175" t="s">
        <v>312</v>
      </c>
      <c r="C10" s="172">
        <f>'[10]9月'!$E9</f>
        <v>39.4</v>
      </c>
      <c r="D10" s="173" t="s">
        <v>310</v>
      </c>
    </row>
    <row r="11" ht="29.3" customHeight="1" spans="1:4">
      <c r="A11" s="171" t="s">
        <v>315</v>
      </c>
      <c r="B11" s="168" t="s">
        <v>106</v>
      </c>
      <c r="C11" s="172">
        <f>'[10]9月'!$E10</f>
        <v>17773.564</v>
      </c>
      <c r="D11" s="173">
        <f>'[10]9月'!$M10</f>
        <v>-2.2596765417629</v>
      </c>
    </row>
    <row r="12" ht="29.3" customHeight="1" spans="1:4">
      <c r="A12" s="174" t="s">
        <v>316</v>
      </c>
      <c r="B12" s="175" t="s">
        <v>106</v>
      </c>
      <c r="C12" s="172">
        <f>'[10]9月'!$E11</f>
        <v>10130.0258</v>
      </c>
      <c r="D12" s="173">
        <f>'[10]9月'!$M11</f>
        <v>-5.27612775332166</v>
      </c>
    </row>
    <row r="13" ht="29.3" customHeight="1" spans="1:4">
      <c r="A13" s="174" t="s">
        <v>317</v>
      </c>
      <c r="B13" s="175" t="s">
        <v>106</v>
      </c>
      <c r="C13" s="172">
        <f>'[10]9月'!$E12</f>
        <v>7643.5382</v>
      </c>
      <c r="D13" s="173">
        <f>'[10]9月'!$M12</f>
        <v>2.04711347560946</v>
      </c>
    </row>
    <row r="14" ht="29.3" customHeight="1" spans="1:4">
      <c r="A14" s="176" t="s">
        <v>318</v>
      </c>
      <c r="B14" s="168" t="s">
        <v>319</v>
      </c>
      <c r="C14" s="172">
        <f>'[10]9月'!$E13</f>
        <v>1470730.8446</v>
      </c>
      <c r="D14" s="173">
        <f>'[10]9月'!$M13</f>
        <v>1.77341505977797</v>
      </c>
    </row>
    <row r="15" ht="29.3" customHeight="1" spans="1:4">
      <c r="A15" s="174" t="s">
        <v>320</v>
      </c>
      <c r="B15" s="175" t="s">
        <v>319</v>
      </c>
      <c r="C15" s="172">
        <f>'[10]9月'!$E14</f>
        <v>878908.2926</v>
      </c>
      <c r="D15" s="173">
        <f>'[10]9月'!$M14</f>
        <v>6.73644890519272</v>
      </c>
    </row>
    <row r="16" ht="29.3" customHeight="1" spans="1:4">
      <c r="A16" s="174" t="s">
        <v>321</v>
      </c>
      <c r="B16" s="175" t="s">
        <v>319</v>
      </c>
      <c r="C16" s="172">
        <f>'[10]9月'!$E15</f>
        <v>591822.552</v>
      </c>
      <c r="D16" s="173">
        <f>'[10]9月'!$M15</f>
        <v>-4.80045919098299</v>
      </c>
    </row>
    <row r="17" ht="29.3" customHeight="1" spans="1:4">
      <c r="A17" s="176" t="s">
        <v>322</v>
      </c>
      <c r="B17" s="168" t="s">
        <v>106</v>
      </c>
      <c r="C17" s="172">
        <f>'[10]9月'!$E16</f>
        <v>10017.3967</v>
      </c>
      <c r="D17" s="173">
        <f>'[10]9月'!$M16</f>
        <v>12.9843354556035</v>
      </c>
    </row>
    <row r="18" ht="29.3" customHeight="1" spans="1:4">
      <c r="A18" s="177" t="s">
        <v>323</v>
      </c>
      <c r="B18" s="178" t="s">
        <v>324</v>
      </c>
      <c r="C18" s="172">
        <f>'[10]9月'!$E17</f>
        <v>689000</v>
      </c>
      <c r="D18" s="173">
        <f>'[10]9月'!$M17</f>
        <v>48.575673590674</v>
      </c>
    </row>
    <row r="19" ht="29.3" customHeight="1" spans="1:4">
      <c r="A19" s="179" t="s">
        <v>325</v>
      </c>
      <c r="B19" s="180"/>
      <c r="C19" s="172"/>
      <c r="D19" s="173"/>
    </row>
    <row r="20" ht="29.3" customHeight="1" spans="1:4">
      <c r="A20" s="181" t="s">
        <v>326</v>
      </c>
      <c r="B20" s="175" t="s">
        <v>37</v>
      </c>
      <c r="C20" s="172">
        <f>'[11]表1-邮政行业发展情况表-2022'!$D$8</f>
        <v>132234.903729</v>
      </c>
      <c r="D20" s="173">
        <f>'[11]表1-邮政行业发展情况表-2022'!$F$8</f>
        <v>10.0254192397459</v>
      </c>
    </row>
    <row r="21" s="124" customFormat="1" ht="29.3" customHeight="1" spans="1:4">
      <c r="A21" s="181" t="s">
        <v>327</v>
      </c>
      <c r="B21" s="175" t="s">
        <v>328</v>
      </c>
      <c r="C21" s="182">
        <f>'[11]表1-邮政行业发展情况表-2022'!$D$16</f>
        <v>7672.054</v>
      </c>
      <c r="D21" s="173">
        <f>'[11]表1-邮政行业发展情况表-2022'!$F$16</f>
        <v>14.403156061433</v>
      </c>
    </row>
    <row r="22" spans="1:4">
      <c r="A22" s="183" t="s">
        <v>329</v>
      </c>
      <c r="B22" s="183"/>
      <c r="C22" s="183"/>
      <c r="D22" s="183"/>
    </row>
  </sheetData>
  <mergeCells count="2">
    <mergeCell ref="A1:D1"/>
    <mergeCell ref="A22:D22"/>
  </mergeCells>
  <pageMargins left="0.7" right="0.7" top="0.75" bottom="0.75" header="0.3" footer="0.3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5"/>
  <sheetViews>
    <sheetView topLeftCell="A5" workbookViewId="0">
      <selection activeCell="B17" sqref="B17"/>
    </sheetView>
  </sheetViews>
  <sheetFormatPr defaultColWidth="8" defaultRowHeight="15.75" outlineLevelCol="5"/>
  <cols>
    <col min="1" max="1" width="36.3333333333333" customWidth="1"/>
    <col min="2" max="2" width="13.3333333333333" customWidth="1"/>
    <col min="3" max="3" width="14" style="125" customWidth="1"/>
    <col min="4" max="4" width="13"/>
    <col min="5" max="6" width="17.2166666666667"/>
  </cols>
  <sheetData>
    <row r="1" ht="25.5" spans="1:4">
      <c r="A1" s="105" t="s">
        <v>330</v>
      </c>
      <c r="B1" s="105"/>
      <c r="C1" s="105"/>
      <c r="D1" s="105"/>
    </row>
    <row r="2" spans="1:4">
      <c r="A2" s="126"/>
      <c r="B2" s="126"/>
      <c r="C2" s="126"/>
      <c r="D2" s="127"/>
    </row>
    <row r="3" ht="18" spans="1:4">
      <c r="A3" s="128"/>
      <c r="B3" s="128"/>
      <c r="C3" s="128"/>
      <c r="D3" s="129" t="s">
        <v>331</v>
      </c>
    </row>
    <row r="4" ht="26.2" customHeight="1" spans="1:4">
      <c r="A4" s="130" t="s">
        <v>332</v>
      </c>
      <c r="B4" s="130" t="s">
        <v>333</v>
      </c>
      <c r="C4" s="130" t="s">
        <v>334</v>
      </c>
      <c r="D4" s="131" t="s">
        <v>249</v>
      </c>
    </row>
    <row r="5" s="124" customFormat="1" ht="26.2" customHeight="1" spans="1:5">
      <c r="A5" s="132" t="s">
        <v>59</v>
      </c>
      <c r="B5" s="133">
        <f>[1]Sheet2!B6/10000</f>
        <v>30.8024</v>
      </c>
      <c r="C5" s="134">
        <f>[1]Sheet2!C6/10000</f>
        <v>245.5226</v>
      </c>
      <c r="D5" s="135">
        <f>ROUND([1]Sheet2!$E6,1)</f>
        <v>-8.6</v>
      </c>
      <c r="E5" s="162"/>
    </row>
    <row r="6" ht="26.2" customHeight="1" spans="1:5">
      <c r="A6" s="136" t="s">
        <v>335</v>
      </c>
      <c r="B6" s="137">
        <f>[1]Sheet2!B7/10000</f>
        <v>24.5093</v>
      </c>
      <c r="C6" s="138">
        <f>[1]Sheet2!C7/10000</f>
        <v>193.9595</v>
      </c>
      <c r="D6" s="139">
        <f>ROUND([1]Sheet2!$E7,1)</f>
        <v>-11.7</v>
      </c>
      <c r="E6" s="162"/>
    </row>
    <row r="7" ht="26.2" customHeight="1" spans="1:5">
      <c r="A7" s="136" t="s">
        <v>336</v>
      </c>
      <c r="B7" s="137">
        <f>[1]Sheet2!B8/10000</f>
        <v>6.2931</v>
      </c>
      <c r="C7" s="138">
        <f>[1]Sheet2!C8/10000</f>
        <v>51.5631</v>
      </c>
      <c r="D7" s="139">
        <f>ROUND([1]Sheet2!$E8,1)</f>
        <v>5.3</v>
      </c>
      <c r="E7" s="162"/>
    </row>
    <row r="8" ht="26.2" customHeight="1" spans="1:5">
      <c r="A8" s="132" t="s">
        <v>337</v>
      </c>
      <c r="B8" s="137">
        <f>[1]Sheet2!B9/10000</f>
        <v>18.9459</v>
      </c>
      <c r="C8" s="138">
        <f>[1]Sheet2!C9/10000</f>
        <v>139.982</v>
      </c>
      <c r="D8" s="139">
        <f>ROUND([1]Sheet2!$E9,1)</f>
        <v>12.3</v>
      </c>
      <c r="E8" s="162"/>
    </row>
    <row r="9" ht="26.2" customHeight="1" spans="1:5">
      <c r="A9" s="136" t="s">
        <v>335</v>
      </c>
      <c r="B9" s="137">
        <f>[1]Sheet2!B10/10000</f>
        <v>12.7922</v>
      </c>
      <c r="C9" s="138">
        <f>[1]Sheet2!C10/10000</f>
        <v>89.7064</v>
      </c>
      <c r="D9" s="139">
        <f>ROUND([1]Sheet2!$E10,1)</f>
        <v>16.8</v>
      </c>
      <c r="E9" s="162"/>
    </row>
    <row r="10" ht="26.2" customHeight="1" spans="1:5">
      <c r="A10" s="136" t="s">
        <v>338</v>
      </c>
      <c r="B10" s="137">
        <f>[1]Sheet2!$B$11/10000</f>
        <v>3.8114</v>
      </c>
      <c r="C10" s="138">
        <f>[1]Sheet2!$C$11/10000</f>
        <v>30.9262</v>
      </c>
      <c r="D10" s="139">
        <f>[1]Sheet2!$E$11</f>
        <v>9.67787695985077</v>
      </c>
      <c r="E10" s="162"/>
    </row>
    <row r="11" ht="26.2" customHeight="1" spans="1:5">
      <c r="A11" s="136" t="s">
        <v>339</v>
      </c>
      <c r="B11" s="137">
        <f>[1]Sheet2!$B$12/10000</f>
        <v>0.0447</v>
      </c>
      <c r="C11" s="138">
        <f>[1]Sheet2!$C$12/10000</f>
        <v>5.9477</v>
      </c>
      <c r="D11" s="139">
        <f>[1]Sheet2!$E$12</f>
        <v>-15.9727618213413</v>
      </c>
      <c r="E11" s="162"/>
    </row>
    <row r="12" ht="26.2" customHeight="1" spans="1:5">
      <c r="A12" s="136" t="s">
        <v>340</v>
      </c>
      <c r="B12" s="137">
        <f>[1]Sheet2!$B$13/10000</f>
        <v>0.4944</v>
      </c>
      <c r="C12" s="138">
        <f>[1]Sheet2!$C$13/10000</f>
        <v>3.0898</v>
      </c>
      <c r="D12" s="139">
        <f>[1]Sheet2!$E$13</f>
        <v>73.5842696629214</v>
      </c>
      <c r="E12" s="162"/>
    </row>
    <row r="13" ht="26.2" customHeight="1" spans="1:5">
      <c r="A13" s="140" t="s">
        <v>341</v>
      </c>
      <c r="B13" s="137">
        <f>[1]Sheet2!$B$14/10000</f>
        <v>12.4631</v>
      </c>
      <c r="C13" s="138">
        <f>[1]Sheet2!$C$14/10000</f>
        <v>115.694</v>
      </c>
      <c r="D13" s="139">
        <f>[1]Sheet2!$E$14</f>
        <v>-10.3360673080127</v>
      </c>
      <c r="E13" s="162"/>
    </row>
    <row r="14" s="124" customFormat="1" ht="26.2" customHeight="1" spans="1:5">
      <c r="A14" s="141" t="s">
        <v>61</v>
      </c>
      <c r="B14" s="142">
        <f>[1]Sheet2!$B$15/10000</f>
        <v>10.9053</v>
      </c>
      <c r="C14" s="143">
        <f>[1]Sheet2!$C$15/10000</f>
        <v>401.9874</v>
      </c>
      <c r="D14" s="144">
        <f>[1]Sheet2!$E$15</f>
        <v>2.78849377151243</v>
      </c>
      <c r="E14" s="162"/>
    </row>
    <row r="15" ht="26.2" customHeight="1" spans="1:4">
      <c r="A15" s="145" t="s">
        <v>73</v>
      </c>
      <c r="B15" s="146" t="s">
        <v>342</v>
      </c>
      <c r="C15" s="147" t="s">
        <v>343</v>
      </c>
      <c r="D15" s="148" t="s">
        <v>344</v>
      </c>
    </row>
    <row r="16" ht="26.2" customHeight="1" spans="1:5">
      <c r="A16" s="149" t="s">
        <v>345</v>
      </c>
      <c r="B16" s="150">
        <f>[2]Sheet1!$C6/10000</f>
        <v>3722.839472652</v>
      </c>
      <c r="C16" s="151">
        <f>[2]Sheet1!D6/10000</f>
        <v>3318.1499863266</v>
      </c>
      <c r="D16" s="152">
        <f>[2]Sheet1!$F$6</f>
        <v>14.647559865152</v>
      </c>
      <c r="E16" s="163"/>
    </row>
    <row r="17" ht="26.2" customHeight="1" spans="1:4">
      <c r="A17" s="140" t="s">
        <v>346</v>
      </c>
      <c r="B17" s="153">
        <f>[2]Sheet1!$C7/10000</f>
        <v>2501.7822582798</v>
      </c>
      <c r="C17" s="154">
        <f>[2]Sheet1!D7/10000</f>
        <v>2186.1401279734</v>
      </c>
      <c r="D17" s="155">
        <f>ROUND([2]Sheet1!F7,1)</f>
        <v>16.3</v>
      </c>
    </row>
    <row r="18" ht="26.2" customHeight="1" spans="1:4">
      <c r="A18" s="140" t="s">
        <v>347</v>
      </c>
      <c r="B18" s="153">
        <f>[2]Sheet1!$C8/10000</f>
        <v>653.0479751841</v>
      </c>
      <c r="C18" s="154">
        <f>[2]Sheet1!D8/10000</f>
        <v>556.8966135209</v>
      </c>
      <c r="D18" s="155">
        <f>ROUND([2]Sheet1!F8,1)</f>
        <v>15.9</v>
      </c>
    </row>
    <row r="19" ht="26.2" customHeight="1" spans="1:4">
      <c r="A19" s="140" t="s">
        <v>348</v>
      </c>
      <c r="B19" s="153">
        <f>[2]Sheet1!$C9/10000</f>
        <v>59.103372435</v>
      </c>
      <c r="C19" s="154">
        <f>[2]Sheet1!D9/10000</f>
        <v>77.7421411724</v>
      </c>
      <c r="D19" s="155">
        <f>ROUND([2]Sheet1!F9,1)</f>
        <v>-1.9</v>
      </c>
    </row>
    <row r="20" ht="26.2" customHeight="1" spans="1:4">
      <c r="A20" s="140" t="s">
        <v>349</v>
      </c>
      <c r="B20" s="153">
        <f>[2]Sheet1!$C10/10000</f>
        <v>474.8279541866</v>
      </c>
      <c r="C20" s="154">
        <f>[2]Sheet1!D10/10000</f>
        <v>472.9072523974</v>
      </c>
      <c r="D20" s="155">
        <f>ROUND([2]Sheet1!F10,1)</f>
        <v>5.6</v>
      </c>
    </row>
    <row r="21" ht="26.2" customHeight="1" spans="1:4">
      <c r="A21" s="140" t="s">
        <v>350</v>
      </c>
      <c r="B21" s="153">
        <f>[2]Sheet1!$C11/10000</f>
        <v>32.561398138</v>
      </c>
      <c r="C21" s="154">
        <f>[2]Sheet1!D11/10000</f>
        <v>23.5077105751</v>
      </c>
      <c r="D21" s="155">
        <f>ROUND([2]Sheet1!F11,1)</f>
        <v>46.3</v>
      </c>
    </row>
    <row r="22" ht="26.2" customHeight="1" spans="1:6">
      <c r="A22" s="156" t="s">
        <v>351</v>
      </c>
      <c r="B22" s="150">
        <f>[2]Sheet1!$C12/10000</f>
        <v>3223.6014255829</v>
      </c>
      <c r="C22" s="151">
        <f>[2]Sheet1!D12/10000</f>
        <v>2841.6539420402</v>
      </c>
      <c r="D22" s="152">
        <f>ROUND([2]Sheet1!F12,1)</f>
        <v>15.5</v>
      </c>
      <c r="E22" s="164"/>
      <c r="F22" s="164"/>
    </row>
    <row r="23" ht="26.2" customHeight="1" spans="1:4">
      <c r="A23" s="140" t="s">
        <v>352</v>
      </c>
      <c r="B23" s="153">
        <f>[2]Sheet1!$C13/10000</f>
        <v>873.2457033605</v>
      </c>
      <c r="C23" s="154">
        <f>[2]Sheet1!D13/10000</f>
        <v>683.572351212</v>
      </c>
      <c r="D23" s="155">
        <f>ROUND([2]Sheet1!F13,1)</f>
        <v>30.7</v>
      </c>
    </row>
    <row r="24" ht="26.2" customHeight="1" spans="1:5">
      <c r="A24" s="157" t="s">
        <v>353</v>
      </c>
      <c r="B24" s="158">
        <f>[2]Sheet1!$C14/10000</f>
        <v>2251.9224445527</v>
      </c>
      <c r="C24" s="159">
        <f>[2]Sheet1!D14/10000</f>
        <v>2086.1857843176</v>
      </c>
      <c r="D24" s="160">
        <f>ROUND([2]Sheet1!F14,1)</f>
        <v>8.9</v>
      </c>
      <c r="E24" s="164"/>
    </row>
    <row r="25" ht="18" spans="1:4">
      <c r="A25" s="120" t="s">
        <v>354</v>
      </c>
      <c r="B25" s="128"/>
      <c r="C25" s="128"/>
      <c r="D25" s="161"/>
    </row>
  </sheetData>
  <mergeCells count="1">
    <mergeCell ref="A1:D1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15"/>
  <sheetViews>
    <sheetView workbookViewId="0">
      <selection activeCell="E6" sqref="E6:E14"/>
    </sheetView>
  </sheetViews>
  <sheetFormatPr defaultColWidth="8" defaultRowHeight="15.75" outlineLevelCol="5"/>
  <cols>
    <col min="1" max="1" width="33.2166666666667" customWidth="1"/>
    <col min="2" max="2" width="15.4416666666667" customWidth="1"/>
    <col min="3" max="4" width="11.4416666666667" customWidth="1"/>
    <col min="5" max="5" width="12" style="104"/>
  </cols>
  <sheetData>
    <row r="1" ht="25.5" spans="1:4">
      <c r="A1" s="105" t="s">
        <v>355</v>
      </c>
      <c r="B1" s="105"/>
      <c r="C1" s="105"/>
      <c r="D1" s="105"/>
    </row>
    <row r="3" ht="18" spans="1:4">
      <c r="A3" s="106"/>
      <c r="B3" s="107" t="s">
        <v>356</v>
      </c>
      <c r="C3" s="107"/>
      <c r="D3" s="107"/>
    </row>
    <row r="4" s="102" customFormat="1" ht="36" spans="1:5">
      <c r="A4" s="35" t="s">
        <v>357</v>
      </c>
      <c r="B4" s="108" t="s">
        <v>358</v>
      </c>
      <c r="C4" s="109" t="s">
        <v>359</v>
      </c>
      <c r="D4" s="110" t="s">
        <v>360</v>
      </c>
      <c r="E4" s="121"/>
    </row>
    <row r="5" s="103" customFormat="1" ht="26.2" customHeight="1" spans="1:6">
      <c r="A5" s="111" t="s">
        <v>361</v>
      </c>
      <c r="B5" s="112">
        <v>100.32390115</v>
      </c>
      <c r="C5" s="113">
        <v>102.16643951</v>
      </c>
      <c r="D5" s="113">
        <v>101.38484509</v>
      </c>
      <c r="E5" s="122"/>
      <c r="F5" s="122"/>
    </row>
    <row r="6" s="103" customFormat="1" ht="26.2" customHeight="1" spans="1:5">
      <c r="A6" s="114" t="s">
        <v>362</v>
      </c>
      <c r="B6" s="115">
        <v>101.31438554</v>
      </c>
      <c r="C6" s="116">
        <v>106.33604173</v>
      </c>
      <c r="D6" s="116">
        <v>99.80537826</v>
      </c>
      <c r="E6" s="123"/>
    </row>
    <row r="7" s="103" customFormat="1" ht="26.2" customHeight="1" spans="1:5">
      <c r="A7" s="114" t="s">
        <v>363</v>
      </c>
      <c r="B7" s="115">
        <v>100.18639673</v>
      </c>
      <c r="C7" s="116">
        <v>100.10910635</v>
      </c>
      <c r="D7" s="116">
        <v>100.52726537</v>
      </c>
      <c r="E7" s="123"/>
    </row>
    <row r="8" s="103" customFormat="1" ht="26.2" customHeight="1" spans="1:5">
      <c r="A8" s="114" t="s">
        <v>364</v>
      </c>
      <c r="B8" s="115">
        <v>100.01788512</v>
      </c>
      <c r="C8" s="116">
        <v>97.50001059</v>
      </c>
      <c r="D8" s="116">
        <v>100.39277222</v>
      </c>
      <c r="E8" s="123"/>
    </row>
    <row r="9" s="103" customFormat="1" ht="26.2" customHeight="1" spans="1:5">
      <c r="A9" s="114" t="s">
        <v>365</v>
      </c>
      <c r="B9" s="115">
        <v>100.07803033</v>
      </c>
      <c r="C9" s="116">
        <v>101.79793119</v>
      </c>
      <c r="D9" s="116">
        <v>100.96373786</v>
      </c>
      <c r="E9" s="123"/>
    </row>
    <row r="10" s="103" customFormat="1" ht="26.2" customHeight="1" spans="1:5">
      <c r="A10" s="114" t="s">
        <v>366</v>
      </c>
      <c r="B10" s="115">
        <v>99.52501924</v>
      </c>
      <c r="C10" s="116">
        <v>106.41346808</v>
      </c>
      <c r="D10" s="116">
        <v>107.6835753</v>
      </c>
      <c r="E10" s="123"/>
    </row>
    <row r="11" s="103" customFormat="1" ht="26.2" customHeight="1" spans="1:5">
      <c r="A11" s="114" t="s">
        <v>367</v>
      </c>
      <c r="B11" s="115">
        <v>100.00892574</v>
      </c>
      <c r="C11" s="116">
        <v>100.24909357</v>
      </c>
      <c r="D11" s="116">
        <v>101.79156013</v>
      </c>
      <c r="E11" s="123"/>
    </row>
    <row r="12" s="103" customFormat="1" ht="26.2" customHeight="1" spans="1:5">
      <c r="A12" s="114" t="s">
        <v>368</v>
      </c>
      <c r="B12" s="115">
        <v>100.02006204</v>
      </c>
      <c r="C12" s="116">
        <v>100.33450677</v>
      </c>
      <c r="D12" s="116">
        <v>100.37006961</v>
      </c>
      <c r="E12" s="123"/>
    </row>
    <row r="13" s="103" customFormat="1" ht="26.2" customHeight="1" spans="1:5">
      <c r="A13" s="114" t="s">
        <v>369</v>
      </c>
      <c r="B13" s="115">
        <v>99.67119553</v>
      </c>
      <c r="C13" s="116">
        <v>101.14651318</v>
      </c>
      <c r="D13" s="116">
        <v>101.04271714</v>
      </c>
      <c r="E13" s="123"/>
    </row>
    <row r="14" s="103" customFormat="1" ht="26.2" customHeight="1" spans="1:5">
      <c r="A14" s="117" t="s">
        <v>370</v>
      </c>
      <c r="B14" s="118">
        <v>100.26067616</v>
      </c>
      <c r="C14" s="119">
        <v>104.21795599</v>
      </c>
      <c r="D14" s="119">
        <v>102.83708465</v>
      </c>
      <c r="E14" s="123"/>
    </row>
    <row r="15" spans="1:1">
      <c r="A15" s="120" t="s">
        <v>371</v>
      </c>
    </row>
  </sheetData>
  <mergeCells count="2">
    <mergeCell ref="A1:D1"/>
    <mergeCell ref="B3:D3"/>
  </mergeCells>
  <printOptions horizontalCentered="1"/>
  <pageMargins left="0.75" right="0.75" top="0.83" bottom="0.98" header="0.51" footer="0.51"/>
  <pageSetup paperSize="9" orientation="portrait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2:D22"/>
  <sheetViews>
    <sheetView topLeftCell="A5" workbookViewId="0">
      <selection activeCell="C10" sqref="C10:D21"/>
    </sheetView>
  </sheetViews>
  <sheetFormatPr defaultColWidth="9" defaultRowHeight="15.75" outlineLevelCol="3"/>
  <cols>
    <col min="1" max="1" width="25.4416666666667" style="90"/>
    <col min="2" max="3" width="8.88333333333333" style="90"/>
    <col min="4" max="4" width="12.6666666666667" style="90" customWidth="1"/>
    <col min="5" max="16384" width="8.88333333333333" style="90"/>
  </cols>
  <sheetData>
    <row r="2" ht="19.5" customHeight="1" spans="1:4">
      <c r="A2" s="91" t="s">
        <v>372</v>
      </c>
      <c r="B2" s="91"/>
      <c r="C2" s="91"/>
      <c r="D2" s="91"/>
    </row>
    <row r="4" spans="1:4">
      <c r="A4" s="92" t="s">
        <v>73</v>
      </c>
      <c r="B4" s="93" t="s">
        <v>94</v>
      </c>
      <c r="C4" s="93" t="s">
        <v>373</v>
      </c>
      <c r="D4" s="94"/>
    </row>
    <row r="5" spans="1:4">
      <c r="A5" s="92"/>
      <c r="B5" s="93"/>
      <c r="C5" s="93" t="s">
        <v>34</v>
      </c>
      <c r="D5" s="94" t="s">
        <v>35</v>
      </c>
    </row>
    <row r="6" spans="1:4">
      <c r="A6" s="95" t="s">
        <v>374</v>
      </c>
      <c r="B6" s="96" t="s">
        <v>375</v>
      </c>
      <c r="C6" s="96">
        <f>[13]Sheet1!$E3</f>
        <v>100832</v>
      </c>
      <c r="D6" s="97">
        <f>[13]Sheet1!$G3*100</f>
        <v>41.5404483499207</v>
      </c>
    </row>
    <row r="7" spans="1:4">
      <c r="A7" s="98" t="s">
        <v>376</v>
      </c>
      <c r="B7" s="96" t="s">
        <v>375</v>
      </c>
      <c r="C7" s="96">
        <f>[13]Sheet1!$E4</f>
        <v>19169</v>
      </c>
      <c r="D7" s="97">
        <f>[13]Sheet1!$G4*100</f>
        <v>80.5160561258122</v>
      </c>
    </row>
    <row r="8" spans="1:4">
      <c r="A8" s="98" t="s">
        <v>377</v>
      </c>
      <c r="B8" s="96" t="s">
        <v>375</v>
      </c>
      <c r="C8" s="96">
        <f>[13]Sheet1!$E5</f>
        <v>81067</v>
      </c>
      <c r="D8" s="97">
        <f>[13]Sheet1!$G5*100</f>
        <v>35.2649669625576</v>
      </c>
    </row>
    <row r="9" spans="1:4">
      <c r="A9" s="98" t="s">
        <v>378</v>
      </c>
      <c r="B9" s="96" t="s">
        <v>375</v>
      </c>
      <c r="C9" s="96">
        <f>[13]Sheet1!$E6</f>
        <v>596</v>
      </c>
      <c r="D9" s="97">
        <f>[13]Sheet1!$G6*100</f>
        <v>-13.3720930232558</v>
      </c>
    </row>
    <row r="10" spans="1:4">
      <c r="A10" s="95" t="s">
        <v>379</v>
      </c>
      <c r="B10" s="96" t="s">
        <v>375</v>
      </c>
      <c r="C10" s="99">
        <v>4901</v>
      </c>
      <c r="D10" s="100">
        <v>8.42920353982302</v>
      </c>
    </row>
    <row r="11" spans="1:4">
      <c r="A11" s="101" t="s">
        <v>380</v>
      </c>
      <c r="B11" s="96" t="s">
        <v>375</v>
      </c>
      <c r="C11" s="99">
        <v>1865</v>
      </c>
      <c r="D11" s="100">
        <v>6.93807339449541</v>
      </c>
    </row>
    <row r="12" spans="1:4">
      <c r="A12" s="101" t="s">
        <v>381</v>
      </c>
      <c r="B12" s="96" t="s">
        <v>375</v>
      </c>
      <c r="C12" s="99">
        <v>1147</v>
      </c>
      <c r="D12" s="100">
        <v>13.0049261083744</v>
      </c>
    </row>
    <row r="13" spans="1:4">
      <c r="A13" s="101" t="s">
        <v>382</v>
      </c>
      <c r="B13" s="96" t="s">
        <v>375</v>
      </c>
      <c r="C13" s="99">
        <v>1130</v>
      </c>
      <c r="D13" s="100">
        <v>14.2568250758342</v>
      </c>
    </row>
    <row r="14" spans="1:4">
      <c r="A14" s="101" t="s">
        <v>383</v>
      </c>
      <c r="B14" s="96" t="s">
        <v>375</v>
      </c>
      <c r="C14" s="99">
        <v>355</v>
      </c>
      <c r="D14" s="100">
        <v>1.71919770773639</v>
      </c>
    </row>
    <row r="15" spans="1:4">
      <c r="A15" s="101" t="s">
        <v>384</v>
      </c>
      <c r="B15" s="96" t="s">
        <v>375</v>
      </c>
      <c r="C15" s="99">
        <v>404</v>
      </c>
      <c r="D15" s="100">
        <v>-4.49172576832151</v>
      </c>
    </row>
    <row r="16" spans="1:4">
      <c r="A16" s="95" t="s">
        <v>385</v>
      </c>
      <c r="B16" s="96" t="s">
        <v>375</v>
      </c>
      <c r="C16" s="99">
        <v>207</v>
      </c>
      <c r="D16" s="100">
        <v>14.3646408839779</v>
      </c>
    </row>
    <row r="17" spans="1:4">
      <c r="A17" s="101" t="s">
        <v>380</v>
      </c>
      <c r="B17" s="96" t="s">
        <v>375</v>
      </c>
      <c r="C17" s="99">
        <v>43</v>
      </c>
      <c r="D17" s="100">
        <v>-24.5614035087719</v>
      </c>
    </row>
    <row r="18" spans="1:4">
      <c r="A18" s="101" t="s">
        <v>381</v>
      </c>
      <c r="B18" s="96" t="s">
        <v>375</v>
      </c>
      <c r="C18" s="99">
        <v>67</v>
      </c>
      <c r="D18" s="100">
        <v>76.3157894736842</v>
      </c>
    </row>
    <row r="19" spans="1:4">
      <c r="A19" s="101" t="s">
        <v>382</v>
      </c>
      <c r="B19" s="96" t="s">
        <v>375</v>
      </c>
      <c r="C19" s="99">
        <v>53</v>
      </c>
      <c r="D19" s="100">
        <v>35.8974358974359</v>
      </c>
    </row>
    <row r="20" spans="1:4">
      <c r="A20" s="101" t="s">
        <v>383</v>
      </c>
      <c r="B20" s="96" t="s">
        <v>375</v>
      </c>
      <c r="C20" s="99">
        <v>19</v>
      </c>
      <c r="D20" s="100">
        <v>-17.3913043478261</v>
      </c>
    </row>
    <row r="21" spans="1:4">
      <c r="A21" s="101" t="s">
        <v>384</v>
      </c>
      <c r="B21" s="96" t="s">
        <v>375</v>
      </c>
      <c r="C21" s="99">
        <v>13</v>
      </c>
      <c r="D21" s="100">
        <v>-45.8333333333333</v>
      </c>
    </row>
    <row r="22" spans="1:1">
      <c r="A22" s="90" t="s">
        <v>386</v>
      </c>
    </row>
  </sheetData>
  <mergeCells count="4">
    <mergeCell ref="A2:D2"/>
    <mergeCell ref="C4:D4"/>
    <mergeCell ref="A4:A5"/>
    <mergeCell ref="B4:B5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34"/>
  <sheetViews>
    <sheetView workbookViewId="0">
      <selection activeCell="D31" sqref="C31:D34"/>
    </sheetView>
  </sheetViews>
  <sheetFormatPr defaultColWidth="8" defaultRowHeight="15.75" outlineLevelCol="4"/>
  <cols>
    <col min="1" max="1" width="30.4416666666667" style="353" customWidth="1"/>
    <col min="2" max="2" width="16" style="354" customWidth="1"/>
    <col min="3" max="3" width="14.775" style="354" customWidth="1"/>
    <col min="4" max="4" width="16.4416666666667" style="355" customWidth="1"/>
    <col min="5" max="15" width="9" style="353" customWidth="1"/>
    <col min="16" max="111" width="8" style="353" customWidth="1"/>
    <col min="112" max="133" width="9" style="353" customWidth="1"/>
    <col min="134" max="16384" width="8" style="353"/>
  </cols>
  <sheetData>
    <row r="1" ht="31.45" customHeight="1" spans="1:4">
      <c r="A1" s="356" t="s">
        <v>31</v>
      </c>
      <c r="B1" s="356"/>
      <c r="C1" s="356"/>
      <c r="D1" s="356"/>
    </row>
    <row r="2" ht="17.7" customHeight="1" spans="1:4">
      <c r="A2" s="357"/>
      <c r="B2" s="357"/>
      <c r="C2" s="357"/>
      <c r="D2" s="358"/>
    </row>
    <row r="3" s="352" customFormat="1" ht="36" customHeight="1" spans="1:4">
      <c r="A3" s="359" t="s">
        <v>32</v>
      </c>
      <c r="B3" s="360" t="s">
        <v>33</v>
      </c>
      <c r="C3" s="361" t="s">
        <v>34</v>
      </c>
      <c r="D3" s="362" t="s">
        <v>35</v>
      </c>
    </row>
    <row r="4" s="352" customFormat="1" ht="23.1" customHeight="1" spans="1:5">
      <c r="A4" s="363" t="s">
        <v>36</v>
      </c>
      <c r="B4" s="364" t="s">
        <v>37</v>
      </c>
      <c r="C4" s="365">
        <f>GDP!B4</f>
        <v>3297.5941</v>
      </c>
      <c r="D4" s="366">
        <f>GDP!C4</f>
        <v>5.36</v>
      </c>
      <c r="E4" s="377"/>
    </row>
    <row r="5" s="352" customFormat="1" ht="23.1" customHeight="1" spans="1:5">
      <c r="A5" s="363" t="s">
        <v>38</v>
      </c>
      <c r="B5" s="364" t="s">
        <v>37</v>
      </c>
      <c r="C5" s="365">
        <f>GDP!B19</f>
        <v>287.71585313436</v>
      </c>
      <c r="D5" s="366">
        <f>GDP!C19</f>
        <v>4.6</v>
      </c>
      <c r="E5" s="377"/>
    </row>
    <row r="6" s="352" customFormat="1" ht="23.1" customHeight="1" spans="1:5">
      <c r="A6" s="363" t="s">
        <v>39</v>
      </c>
      <c r="B6" s="364" t="s">
        <v>37</v>
      </c>
      <c r="C6" s="365">
        <f>GDP!B20</f>
        <v>1376.06056442015</v>
      </c>
      <c r="D6" s="366">
        <f>GDP!C20</f>
        <v>6.6</v>
      </c>
      <c r="E6" s="377"/>
    </row>
    <row r="7" s="352" customFormat="1" ht="23.1" customHeight="1" spans="1:5">
      <c r="A7" s="363" t="s">
        <v>40</v>
      </c>
      <c r="B7" s="364" t="s">
        <v>37</v>
      </c>
      <c r="C7" s="365">
        <f>GDP!B21</f>
        <v>1633.81768244549</v>
      </c>
      <c r="D7" s="366">
        <f>GDP!C21</f>
        <v>4.5</v>
      </c>
      <c r="E7" s="377"/>
    </row>
    <row r="8" s="352" customFormat="1" ht="23.1" customHeight="1" spans="1:5">
      <c r="A8" s="367" t="s">
        <v>41</v>
      </c>
      <c r="B8" s="364" t="s">
        <v>37</v>
      </c>
      <c r="C8" s="365" t="s">
        <v>42</v>
      </c>
      <c r="D8" s="366">
        <f>规模工业生产主要分类!B4</f>
        <v>8.2</v>
      </c>
      <c r="E8" s="377"/>
    </row>
    <row r="9" s="352" customFormat="1" ht="31.45" customHeight="1" spans="1:5">
      <c r="A9" s="368" t="s">
        <v>43</v>
      </c>
      <c r="B9" s="364" t="s">
        <v>37</v>
      </c>
      <c r="C9" s="365">
        <f>县市2!F6</f>
        <v>268.56</v>
      </c>
      <c r="D9" s="366">
        <f>县市2!H6</f>
        <v>32.4</v>
      </c>
      <c r="E9" s="377"/>
    </row>
    <row r="10" s="352" customFormat="1" ht="23.1" customHeight="1" spans="1:5">
      <c r="A10" s="369" t="s">
        <v>44</v>
      </c>
      <c r="B10" s="364" t="s">
        <v>37</v>
      </c>
      <c r="C10" s="365" t="s">
        <v>42</v>
      </c>
      <c r="D10" s="370">
        <f>固定资产投资!B5</f>
        <v>11</v>
      </c>
      <c r="E10" s="377"/>
    </row>
    <row r="11" s="352" customFormat="1" ht="23.1" customHeight="1" spans="1:5">
      <c r="A11" s="369" t="s">
        <v>45</v>
      </c>
      <c r="B11" s="364" t="s">
        <v>37</v>
      </c>
      <c r="C11" s="365" t="s">
        <v>42</v>
      </c>
      <c r="D11" s="366">
        <f>县市2!N6</f>
        <v>17.6</v>
      </c>
      <c r="E11" s="377"/>
    </row>
    <row r="12" s="352" customFormat="1" ht="23.1" customHeight="1" spans="1:5">
      <c r="A12" s="369" t="s">
        <v>46</v>
      </c>
      <c r="B12" s="364" t="s">
        <v>37</v>
      </c>
      <c r="C12" s="365" t="s">
        <v>42</v>
      </c>
      <c r="D12" s="366">
        <f>固定资产投资!B19</f>
        <v>24.6</v>
      </c>
      <c r="E12" s="377"/>
    </row>
    <row r="13" s="352" customFormat="1" ht="23.1" customHeight="1" spans="1:5">
      <c r="A13" s="369" t="s">
        <v>47</v>
      </c>
      <c r="B13" s="364" t="s">
        <v>37</v>
      </c>
      <c r="C13" s="365">
        <f>商品房建设与销售!C4</f>
        <v>142.7072</v>
      </c>
      <c r="D13" s="366">
        <f>商品房建设与销售!D4</f>
        <v>-15.35</v>
      </c>
      <c r="E13" s="377"/>
    </row>
    <row r="14" s="352" customFormat="1" ht="23.1" customHeight="1" spans="1:5">
      <c r="A14" s="369" t="s">
        <v>48</v>
      </c>
      <c r="B14" s="364" t="s">
        <v>49</v>
      </c>
      <c r="C14" s="365">
        <f>商品房建设与销售!C7</f>
        <v>256.1449</v>
      </c>
      <c r="D14" s="366">
        <f>商品房建设与销售!D7</f>
        <v>-37.71</v>
      </c>
      <c r="E14" s="377"/>
    </row>
    <row r="15" s="352" customFormat="1" ht="23.1" customHeight="1" spans="1:5">
      <c r="A15" s="369" t="s">
        <v>50</v>
      </c>
      <c r="B15" s="364" t="s">
        <v>37</v>
      </c>
      <c r="C15" s="365">
        <f>商品房建设与销售!C9</f>
        <v>132.9536</v>
      </c>
      <c r="D15" s="366">
        <f>商品房建设与销售!D9</f>
        <v>-45.4</v>
      </c>
      <c r="E15" s="377"/>
    </row>
    <row r="16" s="352" customFormat="1" ht="23.1" customHeight="1" spans="1:5">
      <c r="A16" s="371" t="s">
        <v>51</v>
      </c>
      <c r="B16" s="364" t="s">
        <v>37</v>
      </c>
      <c r="C16" s="365">
        <f>国内贸易、旅游!C5</f>
        <v>1341.80333234681</v>
      </c>
      <c r="D16" s="366">
        <f>国内贸易、旅游!D5</f>
        <v>3.3</v>
      </c>
      <c r="E16" s="377"/>
    </row>
    <row r="17" s="352" customFormat="1" ht="23.1" customHeight="1" spans="1:5">
      <c r="A17" s="371" t="s">
        <v>52</v>
      </c>
      <c r="B17" s="364" t="s">
        <v>37</v>
      </c>
      <c r="C17" s="365">
        <f>[4]Sheet1!$B$59</f>
        <v>422.91426</v>
      </c>
      <c r="D17" s="366">
        <f>[4]Sheet1!$C$59</f>
        <v>11.1</v>
      </c>
      <c r="E17" s="377"/>
    </row>
    <row r="18" s="352" customFormat="1" ht="23.1" customHeight="1" spans="1:5">
      <c r="A18" s="369" t="s">
        <v>53</v>
      </c>
      <c r="B18" s="364" t="s">
        <v>37</v>
      </c>
      <c r="C18" s="365" t="e">
        <f>#REF!</f>
        <v>#REF!</v>
      </c>
      <c r="D18" s="366" t="e">
        <f>#REF!</f>
        <v>#REF!</v>
      </c>
      <c r="E18" s="377"/>
    </row>
    <row r="19" s="352" customFormat="1" ht="23.1" customHeight="1" spans="1:5">
      <c r="A19" s="369" t="s">
        <v>54</v>
      </c>
      <c r="B19" s="364" t="s">
        <v>37</v>
      </c>
      <c r="C19" s="365" t="e">
        <f>#REF!</f>
        <v>#REF!</v>
      </c>
      <c r="D19" s="366" t="e">
        <f>#REF!</f>
        <v>#REF!</v>
      </c>
      <c r="E19" s="377"/>
    </row>
    <row r="20" s="352" customFormat="1" ht="23.1" customHeight="1" spans="1:5">
      <c r="A20" s="369" t="s">
        <v>55</v>
      </c>
      <c r="B20" s="364" t="s">
        <v>37</v>
      </c>
      <c r="C20" s="365" t="e">
        <f>#REF!</f>
        <v>#REF!</v>
      </c>
      <c r="D20" s="366" t="e">
        <f>#REF!</f>
        <v>#REF!</v>
      </c>
      <c r="E20" s="377"/>
    </row>
    <row r="21" s="352" customFormat="1" ht="23.1" customHeight="1" spans="1:5">
      <c r="A21" s="369" t="s">
        <v>56</v>
      </c>
      <c r="B21" s="364" t="s">
        <v>37</v>
      </c>
      <c r="C21" s="365" t="e">
        <f>#REF!</f>
        <v>#REF!</v>
      </c>
      <c r="D21" s="366" t="s">
        <v>42</v>
      </c>
      <c r="E21" s="377"/>
    </row>
    <row r="22" s="352" customFormat="1" ht="23.1" customHeight="1" spans="1:5">
      <c r="A22" s="372" t="s">
        <v>57</v>
      </c>
      <c r="B22" s="364" t="s">
        <v>58</v>
      </c>
      <c r="C22" s="373">
        <v>4875</v>
      </c>
      <c r="D22" s="366">
        <v>68.4</v>
      </c>
      <c r="E22" s="377"/>
    </row>
    <row r="23" s="352" customFormat="1" ht="23.1" customHeight="1" spans="1:5">
      <c r="A23" s="367" t="s">
        <v>59</v>
      </c>
      <c r="B23" s="364" t="s">
        <v>37</v>
      </c>
      <c r="C23" s="365">
        <f>财政金融!C5</f>
        <v>245.5226</v>
      </c>
      <c r="D23" s="366">
        <f>财政金融!D5</f>
        <v>-8.6</v>
      </c>
      <c r="E23" s="377"/>
    </row>
    <row r="24" s="352" customFormat="1" ht="23.1" customHeight="1" spans="1:5">
      <c r="A24" s="367" t="s">
        <v>60</v>
      </c>
      <c r="B24" s="364" t="s">
        <v>37</v>
      </c>
      <c r="C24" s="365">
        <f>财政金融!C8</f>
        <v>139.982</v>
      </c>
      <c r="D24" s="366">
        <f>财政金融!D8</f>
        <v>12.3</v>
      </c>
      <c r="E24" s="377"/>
    </row>
    <row r="25" s="352" customFormat="1" ht="23.1" customHeight="1" spans="1:5">
      <c r="A25" s="367" t="s">
        <v>61</v>
      </c>
      <c r="B25" s="364" t="s">
        <v>37</v>
      </c>
      <c r="C25" s="365">
        <f>财政金融!C14</f>
        <v>401.9874</v>
      </c>
      <c r="D25" s="366">
        <f>财政金融!D14</f>
        <v>2.78849377151243</v>
      </c>
      <c r="E25" s="377"/>
    </row>
    <row r="26" s="352" customFormat="1" ht="23.1" customHeight="1" spans="1:5">
      <c r="A26" s="369" t="s">
        <v>62</v>
      </c>
      <c r="B26" s="364" t="s">
        <v>37</v>
      </c>
      <c r="C26" s="365">
        <f>财政金融!B16</f>
        <v>3722.839472652</v>
      </c>
      <c r="D26" s="366">
        <f>财政金融!D16</f>
        <v>14.647559865152</v>
      </c>
      <c r="E26" s="377"/>
    </row>
    <row r="27" s="352" customFormat="1" ht="23.1" customHeight="1" spans="1:5">
      <c r="A27" s="369" t="s">
        <v>63</v>
      </c>
      <c r="B27" s="364" t="s">
        <v>37</v>
      </c>
      <c r="C27" s="365">
        <f>财政金融!B17</f>
        <v>2501.7822582798</v>
      </c>
      <c r="D27" s="366">
        <f>财政金融!D17</f>
        <v>16.3</v>
      </c>
      <c r="E27" s="377"/>
    </row>
    <row r="28" s="352" customFormat="1" ht="23.1" customHeight="1" spans="1:5">
      <c r="A28" s="369" t="s">
        <v>64</v>
      </c>
      <c r="B28" s="364" t="s">
        <v>37</v>
      </c>
      <c r="C28" s="365">
        <f>财政金融!B22</f>
        <v>3223.6014255829</v>
      </c>
      <c r="D28" s="366">
        <f>财政金融!D22</f>
        <v>15.5</v>
      </c>
      <c r="E28" s="377"/>
    </row>
    <row r="29" s="352" customFormat="1" ht="23.1" customHeight="1" spans="1:5">
      <c r="A29" s="369" t="s">
        <v>65</v>
      </c>
      <c r="B29" s="364" t="s">
        <v>7</v>
      </c>
      <c r="C29" s="374" t="s">
        <v>42</v>
      </c>
      <c r="D29" s="375">
        <f>人民生活和物价1!D5</f>
        <v>101.38484509</v>
      </c>
      <c r="E29" s="377"/>
    </row>
    <row r="30" s="352" customFormat="1" ht="23.1" customHeight="1" spans="1:5">
      <c r="A30" s="369" t="s">
        <v>66</v>
      </c>
      <c r="B30" s="364" t="s">
        <v>67</v>
      </c>
      <c r="C30" s="376" t="e">
        <f>#REF!</f>
        <v>#REF!</v>
      </c>
      <c r="D30" s="375" t="e">
        <f>#REF!</f>
        <v>#REF!</v>
      </c>
      <c r="E30" s="377"/>
    </row>
    <row r="31" s="352" customFormat="1" ht="23.1" customHeight="1" spans="1:5">
      <c r="A31" s="371" t="s">
        <v>68</v>
      </c>
      <c r="B31" s="364" t="s">
        <v>67</v>
      </c>
      <c r="C31" s="373" t="e">
        <f>#REF!</f>
        <v>#REF!</v>
      </c>
      <c r="D31" s="366" t="e">
        <f>#REF!</f>
        <v>#REF!</v>
      </c>
      <c r="E31" s="377"/>
    </row>
    <row r="32" s="352" customFormat="1" ht="23.1" customHeight="1" spans="1:5">
      <c r="A32" s="371" t="s">
        <v>69</v>
      </c>
      <c r="B32" s="364" t="s">
        <v>67</v>
      </c>
      <c r="C32" s="373" t="e">
        <f>#REF!</f>
        <v>#REF!</v>
      </c>
      <c r="D32" s="366" t="e">
        <f>#REF!</f>
        <v>#REF!</v>
      </c>
      <c r="E32" s="377"/>
    </row>
    <row r="33" s="352" customFormat="1" ht="23.1" customHeight="1" spans="1:5">
      <c r="A33" s="367" t="s">
        <v>70</v>
      </c>
      <c r="B33" s="364" t="s">
        <v>71</v>
      </c>
      <c r="C33" s="365" t="e">
        <f>#REF!</f>
        <v>#REF!</v>
      </c>
      <c r="D33" s="366" t="e">
        <f>#REF!</f>
        <v>#REF!</v>
      </c>
      <c r="E33" s="377"/>
    </row>
    <row r="34" s="352" customFormat="1" ht="23.1" customHeight="1" spans="1:5">
      <c r="A34" s="367" t="s">
        <v>72</v>
      </c>
      <c r="B34" s="364" t="s">
        <v>71</v>
      </c>
      <c r="C34" s="365" t="e">
        <f>#REF!</f>
        <v>#REF!</v>
      </c>
      <c r="D34" s="366" t="e">
        <f>#REF!</f>
        <v>#REF!</v>
      </c>
      <c r="E34" s="377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Q20"/>
  <sheetViews>
    <sheetView zoomScale="85" zoomScaleNormal="85" workbookViewId="0">
      <selection activeCell="T27" sqref="T27"/>
    </sheetView>
  </sheetViews>
  <sheetFormatPr defaultColWidth="9" defaultRowHeight="13.5"/>
  <cols>
    <col min="1" max="1" width="15.75" style="68" customWidth="1"/>
    <col min="2" max="17" width="12.625" style="68" customWidth="1"/>
    <col min="18" max="18" width="9" style="68"/>
    <col min="19" max="19" width="12.625" style="68"/>
    <col min="20" max="16384" width="9" style="68"/>
  </cols>
  <sheetData>
    <row r="1" s="68" customFormat="1" ht="30" customHeight="1" spans="1:17">
      <c r="A1" s="69" t="s">
        <v>387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86"/>
    </row>
    <row r="2" s="68" customFormat="1" ht="15" customHeight="1" spans="1:17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85"/>
      <c r="O2" s="85"/>
      <c r="P2" s="85"/>
      <c r="Q2" s="87"/>
    </row>
    <row r="3" s="68" customFormat="1" ht="24" customHeight="1" spans="1:17">
      <c r="A3" s="71" t="s">
        <v>388</v>
      </c>
      <c r="B3" s="71" t="s">
        <v>6</v>
      </c>
      <c r="C3" s="71"/>
      <c r="D3" s="71"/>
      <c r="E3" s="71"/>
      <c r="F3" s="71" t="s">
        <v>389</v>
      </c>
      <c r="G3" s="71"/>
      <c r="H3" s="71"/>
      <c r="I3" s="71"/>
      <c r="J3" s="71" t="s">
        <v>390</v>
      </c>
      <c r="K3" s="71"/>
      <c r="L3" s="71"/>
      <c r="M3" s="71"/>
      <c r="N3" s="71" t="s">
        <v>391</v>
      </c>
      <c r="O3" s="71"/>
      <c r="P3" s="71"/>
      <c r="Q3" s="71"/>
    </row>
    <row r="4" s="68" customFormat="1" ht="37" customHeight="1" spans="1:17">
      <c r="A4" s="71"/>
      <c r="B4" s="72" t="s">
        <v>392</v>
      </c>
      <c r="C4" s="73" t="s">
        <v>393</v>
      </c>
      <c r="D4" s="72" t="s">
        <v>394</v>
      </c>
      <c r="E4" s="73" t="s">
        <v>393</v>
      </c>
      <c r="F4" s="72" t="s">
        <v>392</v>
      </c>
      <c r="G4" s="73" t="s">
        <v>393</v>
      </c>
      <c r="H4" s="72" t="s">
        <v>394</v>
      </c>
      <c r="I4" s="73" t="s">
        <v>393</v>
      </c>
      <c r="J4" s="72" t="s">
        <v>392</v>
      </c>
      <c r="K4" s="73" t="s">
        <v>393</v>
      </c>
      <c r="L4" s="72" t="s">
        <v>394</v>
      </c>
      <c r="M4" s="73" t="s">
        <v>393</v>
      </c>
      <c r="N4" s="72" t="s">
        <v>392</v>
      </c>
      <c r="O4" s="73" t="s">
        <v>393</v>
      </c>
      <c r="P4" s="72" t="s">
        <v>394</v>
      </c>
      <c r="Q4" s="73" t="s">
        <v>393</v>
      </c>
    </row>
    <row r="5" s="68" customFormat="1" ht="24" customHeight="1" spans="1:17">
      <c r="A5" s="71" t="s">
        <v>395</v>
      </c>
      <c r="B5" s="74">
        <v>3297.59</v>
      </c>
      <c r="C5" s="74" t="s">
        <v>310</v>
      </c>
      <c r="D5" s="75">
        <v>5.4</v>
      </c>
      <c r="E5" s="74" t="s">
        <v>310</v>
      </c>
      <c r="F5" s="74">
        <v>287.71585313436</v>
      </c>
      <c r="G5" s="74" t="s">
        <v>310</v>
      </c>
      <c r="H5" s="81">
        <v>4.6</v>
      </c>
      <c r="I5" s="74" t="s">
        <v>310</v>
      </c>
      <c r="J5" s="83">
        <v>1376.06056442015</v>
      </c>
      <c r="K5" s="74" t="s">
        <v>310</v>
      </c>
      <c r="L5" s="81">
        <v>6.6</v>
      </c>
      <c r="M5" s="74" t="s">
        <v>310</v>
      </c>
      <c r="N5" s="83">
        <v>1633.81768244549</v>
      </c>
      <c r="O5" s="74" t="s">
        <v>310</v>
      </c>
      <c r="P5" s="81">
        <v>4.5</v>
      </c>
      <c r="Q5" s="74" t="s">
        <v>310</v>
      </c>
    </row>
    <row r="6" s="68" customFormat="1" ht="24" customHeight="1" spans="1:17">
      <c r="A6" s="71" t="s">
        <v>396</v>
      </c>
      <c r="B6" s="74">
        <v>588.97</v>
      </c>
      <c r="C6" s="76">
        <f>RANK(B6,$B$6:$B$18)</f>
        <v>1</v>
      </c>
      <c r="D6" s="75">
        <v>5.8</v>
      </c>
      <c r="E6" s="76">
        <f>RANK(D6,$D$6:$D$18)</f>
        <v>4</v>
      </c>
      <c r="F6" s="74">
        <v>3.93652954300942</v>
      </c>
      <c r="G6" s="76">
        <f>RANK(F6,$F$6:$F$17)</f>
        <v>11</v>
      </c>
      <c r="H6" s="75">
        <v>3</v>
      </c>
      <c r="I6" s="76">
        <f>RANK(H6,$H$6:$H$17)</f>
        <v>11</v>
      </c>
      <c r="J6" s="83">
        <v>127.408246363777</v>
      </c>
      <c r="K6" s="84">
        <f>RANK(J6,$J$6:$J$18)</f>
        <v>5</v>
      </c>
      <c r="L6" s="75">
        <v>6.4</v>
      </c>
      <c r="M6" s="76">
        <f>RANK(L6,$L$6:$L$18)</f>
        <v>6</v>
      </c>
      <c r="N6" s="83">
        <v>457.624799712209</v>
      </c>
      <c r="O6" s="84">
        <f>RANK(N6,$N$6:$N$18)</f>
        <v>1</v>
      </c>
      <c r="P6" s="75">
        <v>5.9</v>
      </c>
      <c r="Q6" s="76">
        <f>RANK(P6,$P$6:$P$18)</f>
        <v>7</v>
      </c>
    </row>
    <row r="7" s="68" customFormat="1" ht="24" customHeight="1" spans="1:17">
      <c r="A7" s="71" t="s">
        <v>397</v>
      </c>
      <c r="B7" s="74">
        <v>221.33</v>
      </c>
      <c r="C7" s="76">
        <f t="shared" ref="C7:C18" si="0">RANK(B7,$B$6:$B$18)</f>
        <v>10</v>
      </c>
      <c r="D7" s="77">
        <v>5</v>
      </c>
      <c r="E7" s="76">
        <f t="shared" ref="E7:E18" si="1">RANK(D7,$D$6:$D$18)</f>
        <v>10</v>
      </c>
      <c r="F7" s="74">
        <v>7.14288538487584</v>
      </c>
      <c r="G7" s="76">
        <f t="shared" ref="G7:G17" si="2">RANK(F7,$F$6:$F$17)</f>
        <v>9</v>
      </c>
      <c r="H7" s="81">
        <v>3.1</v>
      </c>
      <c r="I7" s="76">
        <f t="shared" ref="I7:I17" si="3">RANK(H7,$H$6:$H$17)</f>
        <v>10</v>
      </c>
      <c r="J7" s="83">
        <v>138.145056245723</v>
      </c>
      <c r="K7" s="84">
        <f t="shared" ref="K7:K18" si="4">RANK(J7,$J$6:$J$18)</f>
        <v>4</v>
      </c>
      <c r="L7" s="81">
        <v>7.4</v>
      </c>
      <c r="M7" s="76">
        <f t="shared" ref="M7:M18" si="5">RANK(L7,$L$6:$L$18)</f>
        <v>3</v>
      </c>
      <c r="N7" s="83">
        <v>76.0384058196804</v>
      </c>
      <c r="O7" s="84">
        <f t="shared" ref="O7:O18" si="6">RANK(N7,$N$6:$N$18)</f>
        <v>10</v>
      </c>
      <c r="P7" s="81">
        <v>0.9</v>
      </c>
      <c r="Q7" s="76">
        <f t="shared" ref="Q7:Q18" si="7">RANK(P7,$P$6:$P$18)</f>
        <v>13</v>
      </c>
    </row>
    <row r="8" s="68" customFormat="1" ht="24" customHeight="1" spans="1:17">
      <c r="A8" s="71" t="s">
        <v>398</v>
      </c>
      <c r="B8" s="74">
        <v>129.92</v>
      </c>
      <c r="C8" s="76">
        <f t="shared" si="0"/>
        <v>11</v>
      </c>
      <c r="D8" s="77">
        <v>5.1</v>
      </c>
      <c r="E8" s="76">
        <f t="shared" si="1"/>
        <v>9</v>
      </c>
      <c r="F8" s="74">
        <v>22.2657450641202</v>
      </c>
      <c r="G8" s="76">
        <f t="shared" si="2"/>
        <v>7</v>
      </c>
      <c r="H8" s="82">
        <v>4.3</v>
      </c>
      <c r="I8" s="76">
        <f t="shared" si="3"/>
        <v>3</v>
      </c>
      <c r="J8" s="83">
        <v>40.377907843323</v>
      </c>
      <c r="K8" s="84">
        <f t="shared" si="4"/>
        <v>11</v>
      </c>
      <c r="L8" s="75">
        <v>4</v>
      </c>
      <c r="M8" s="76">
        <f t="shared" si="5"/>
        <v>10</v>
      </c>
      <c r="N8" s="83">
        <v>67.2805926755469</v>
      </c>
      <c r="O8" s="84">
        <f t="shared" si="6"/>
        <v>11</v>
      </c>
      <c r="P8" s="78">
        <v>5.9</v>
      </c>
      <c r="Q8" s="76">
        <f t="shared" si="7"/>
        <v>7</v>
      </c>
    </row>
    <row r="9" s="68" customFormat="1" ht="24" customHeight="1" spans="1:17">
      <c r="A9" s="71" t="s">
        <v>399</v>
      </c>
      <c r="B9" s="74">
        <v>285.41</v>
      </c>
      <c r="C9" s="76">
        <f t="shared" si="0"/>
        <v>4</v>
      </c>
      <c r="D9" s="77">
        <v>5.5</v>
      </c>
      <c r="E9" s="76">
        <f t="shared" si="1"/>
        <v>7</v>
      </c>
      <c r="F9" s="74">
        <v>42.881816879187</v>
      </c>
      <c r="G9" s="76">
        <f t="shared" si="2"/>
        <v>3</v>
      </c>
      <c r="H9" s="75">
        <v>3.5</v>
      </c>
      <c r="I9" s="76">
        <f t="shared" si="3"/>
        <v>8</v>
      </c>
      <c r="J9" s="83">
        <v>116.812069178121</v>
      </c>
      <c r="K9" s="84">
        <f t="shared" si="4"/>
        <v>6</v>
      </c>
      <c r="L9" s="75">
        <v>5.3</v>
      </c>
      <c r="M9" s="76">
        <f t="shared" si="5"/>
        <v>9</v>
      </c>
      <c r="N9" s="83">
        <v>125.719597939014</v>
      </c>
      <c r="O9" s="84">
        <f t="shared" si="6"/>
        <v>5</v>
      </c>
      <c r="P9" s="75">
        <v>6.9</v>
      </c>
      <c r="Q9" s="76">
        <f t="shared" si="7"/>
        <v>3</v>
      </c>
    </row>
    <row r="10" s="68" customFormat="1" ht="24" customHeight="1" spans="1:17">
      <c r="A10" s="71" t="s">
        <v>400</v>
      </c>
      <c r="B10" s="74">
        <v>275.5</v>
      </c>
      <c r="C10" s="76">
        <f t="shared" si="0"/>
        <v>5</v>
      </c>
      <c r="D10" s="77">
        <v>4.9</v>
      </c>
      <c r="E10" s="76">
        <f t="shared" si="1"/>
        <v>11</v>
      </c>
      <c r="F10" s="74">
        <v>57.4911398379249</v>
      </c>
      <c r="G10" s="76">
        <f t="shared" si="2"/>
        <v>1</v>
      </c>
      <c r="H10" s="75">
        <v>4.7</v>
      </c>
      <c r="I10" s="76">
        <f t="shared" si="3"/>
        <v>1</v>
      </c>
      <c r="J10" s="83">
        <v>93.1324596048575</v>
      </c>
      <c r="K10" s="84">
        <f t="shared" si="4"/>
        <v>10</v>
      </c>
      <c r="L10" s="75">
        <v>1.5</v>
      </c>
      <c r="M10" s="76">
        <f t="shared" si="5"/>
        <v>13</v>
      </c>
      <c r="N10" s="83">
        <v>124.87286048982</v>
      </c>
      <c r="O10" s="84">
        <f t="shared" si="6"/>
        <v>7</v>
      </c>
      <c r="P10" s="75">
        <v>7.1</v>
      </c>
      <c r="Q10" s="76">
        <f t="shared" si="7"/>
        <v>2</v>
      </c>
    </row>
    <row r="11" s="68" customFormat="1" ht="24" customHeight="1" spans="1:17">
      <c r="A11" s="71" t="s">
        <v>401</v>
      </c>
      <c r="B11" s="74">
        <v>272.81</v>
      </c>
      <c r="C11" s="76">
        <f t="shared" si="0"/>
        <v>6</v>
      </c>
      <c r="D11" s="77">
        <v>6.5</v>
      </c>
      <c r="E11" s="76">
        <f t="shared" si="1"/>
        <v>3</v>
      </c>
      <c r="F11" s="74">
        <v>44.631021872126</v>
      </c>
      <c r="G11" s="76">
        <f t="shared" si="2"/>
        <v>2</v>
      </c>
      <c r="H11" s="75">
        <v>4.2</v>
      </c>
      <c r="I11" s="76">
        <f t="shared" si="3"/>
        <v>6</v>
      </c>
      <c r="J11" s="83">
        <v>103.131903154516</v>
      </c>
      <c r="K11" s="84">
        <f t="shared" si="4"/>
        <v>8</v>
      </c>
      <c r="L11" s="75">
        <v>7.4</v>
      </c>
      <c r="M11" s="76">
        <f t="shared" si="5"/>
        <v>3</v>
      </c>
      <c r="N11" s="83">
        <v>125.050660870358</v>
      </c>
      <c r="O11" s="84">
        <f t="shared" si="6"/>
        <v>6</v>
      </c>
      <c r="P11" s="75">
        <v>6.8</v>
      </c>
      <c r="Q11" s="76">
        <f t="shared" si="7"/>
        <v>4</v>
      </c>
    </row>
    <row r="12" s="68" customFormat="1" ht="24" customHeight="1" spans="1:17">
      <c r="A12" s="71" t="s">
        <v>402</v>
      </c>
      <c r="B12" s="74">
        <v>260.43</v>
      </c>
      <c r="C12" s="76">
        <f t="shared" si="0"/>
        <v>7</v>
      </c>
      <c r="D12" s="77">
        <v>5.6</v>
      </c>
      <c r="E12" s="76">
        <f t="shared" si="1"/>
        <v>5</v>
      </c>
      <c r="F12" s="74">
        <v>37.6635294466829</v>
      </c>
      <c r="G12" s="76">
        <f t="shared" si="2"/>
        <v>4</v>
      </c>
      <c r="H12" s="75">
        <v>4.2</v>
      </c>
      <c r="I12" s="76">
        <f t="shared" si="3"/>
        <v>6</v>
      </c>
      <c r="J12" s="83">
        <v>96.4181264458256</v>
      </c>
      <c r="K12" s="84">
        <f t="shared" si="4"/>
        <v>9</v>
      </c>
      <c r="L12" s="75">
        <v>5.4</v>
      </c>
      <c r="M12" s="76">
        <f t="shared" si="5"/>
        <v>8</v>
      </c>
      <c r="N12" s="83">
        <v>126.34665063428</v>
      </c>
      <c r="O12" s="84">
        <f t="shared" si="6"/>
        <v>4</v>
      </c>
      <c r="P12" s="75">
        <v>6.7</v>
      </c>
      <c r="Q12" s="76">
        <f t="shared" si="7"/>
        <v>5</v>
      </c>
    </row>
    <row r="13" s="68" customFormat="1" ht="24" customHeight="1" spans="1:17">
      <c r="A13" s="71" t="s">
        <v>403</v>
      </c>
      <c r="B13" s="74">
        <v>316.73</v>
      </c>
      <c r="C13" s="76">
        <f t="shared" si="0"/>
        <v>2</v>
      </c>
      <c r="D13" s="77">
        <v>5.6</v>
      </c>
      <c r="E13" s="76">
        <f t="shared" si="1"/>
        <v>5</v>
      </c>
      <c r="F13" s="74">
        <v>30.6458221143463</v>
      </c>
      <c r="G13" s="76">
        <f t="shared" si="2"/>
        <v>5</v>
      </c>
      <c r="H13" s="75">
        <v>4.3</v>
      </c>
      <c r="I13" s="76">
        <f t="shared" si="3"/>
        <v>3</v>
      </c>
      <c r="J13" s="83">
        <v>152.021472331548</v>
      </c>
      <c r="K13" s="84">
        <f t="shared" si="4"/>
        <v>2</v>
      </c>
      <c r="L13" s="75">
        <v>5.9</v>
      </c>
      <c r="M13" s="76">
        <f t="shared" si="5"/>
        <v>7</v>
      </c>
      <c r="N13" s="83">
        <v>134.060187962693</v>
      </c>
      <c r="O13" s="84">
        <f t="shared" si="6"/>
        <v>3</v>
      </c>
      <c r="P13" s="75">
        <v>6</v>
      </c>
      <c r="Q13" s="76">
        <f t="shared" si="7"/>
        <v>6</v>
      </c>
    </row>
    <row r="14" s="68" customFormat="1" ht="24" customHeight="1" spans="1:17">
      <c r="A14" s="71" t="s">
        <v>404</v>
      </c>
      <c r="B14" s="74">
        <v>228.92</v>
      </c>
      <c r="C14" s="76">
        <f t="shared" si="0"/>
        <v>9</v>
      </c>
      <c r="D14" s="77">
        <v>5.5</v>
      </c>
      <c r="E14" s="76">
        <f t="shared" si="1"/>
        <v>7</v>
      </c>
      <c r="F14" s="74">
        <v>26.6685689211162</v>
      </c>
      <c r="G14" s="76">
        <f t="shared" si="2"/>
        <v>6</v>
      </c>
      <c r="H14" s="75">
        <v>4.5</v>
      </c>
      <c r="I14" s="76">
        <f t="shared" si="3"/>
        <v>2</v>
      </c>
      <c r="J14" s="83">
        <v>108.833250868824</v>
      </c>
      <c r="K14" s="84">
        <f t="shared" si="4"/>
        <v>7</v>
      </c>
      <c r="L14" s="75">
        <v>6.8</v>
      </c>
      <c r="M14" s="76">
        <f t="shared" si="5"/>
        <v>5</v>
      </c>
      <c r="N14" s="83">
        <v>93.4134426731243</v>
      </c>
      <c r="O14" s="84">
        <f t="shared" si="6"/>
        <v>9</v>
      </c>
      <c r="P14" s="77">
        <v>5.2</v>
      </c>
      <c r="Q14" s="76">
        <f t="shared" si="7"/>
        <v>10</v>
      </c>
    </row>
    <row r="15" s="68" customFormat="1" ht="24" customHeight="1" spans="1:17">
      <c r="A15" s="71" t="s">
        <v>405</v>
      </c>
      <c r="B15" s="74">
        <v>290.07</v>
      </c>
      <c r="C15" s="76">
        <f t="shared" si="0"/>
        <v>3</v>
      </c>
      <c r="D15" s="75">
        <v>8.2</v>
      </c>
      <c r="E15" s="76">
        <f t="shared" si="1"/>
        <v>2</v>
      </c>
      <c r="F15" s="74">
        <v>4.02964850337182</v>
      </c>
      <c r="G15" s="76">
        <f t="shared" si="2"/>
        <v>10</v>
      </c>
      <c r="H15" s="75">
        <v>3.2</v>
      </c>
      <c r="I15" s="76">
        <f t="shared" si="3"/>
        <v>9</v>
      </c>
      <c r="J15" s="83">
        <v>147.475224968885</v>
      </c>
      <c r="K15" s="84">
        <f t="shared" si="4"/>
        <v>3</v>
      </c>
      <c r="L15" s="75">
        <v>11.1</v>
      </c>
      <c r="M15" s="76">
        <f t="shared" si="5"/>
        <v>2</v>
      </c>
      <c r="N15" s="83">
        <v>138.561453547351</v>
      </c>
      <c r="O15" s="84">
        <f t="shared" si="6"/>
        <v>2</v>
      </c>
      <c r="P15" s="77">
        <v>3.8</v>
      </c>
      <c r="Q15" s="76">
        <f t="shared" si="7"/>
        <v>12</v>
      </c>
    </row>
    <row r="16" s="68" customFormat="1" ht="24" customHeight="1" spans="1:17">
      <c r="A16" s="71" t="s">
        <v>406</v>
      </c>
      <c r="B16" s="74">
        <v>106</v>
      </c>
      <c r="C16" s="76">
        <f t="shared" si="0"/>
        <v>12</v>
      </c>
      <c r="D16" s="75">
        <v>4.6</v>
      </c>
      <c r="E16" s="76">
        <f t="shared" si="1"/>
        <v>13</v>
      </c>
      <c r="F16" s="74">
        <v>0.401979842816782</v>
      </c>
      <c r="G16" s="76">
        <f t="shared" si="2"/>
        <v>12</v>
      </c>
      <c r="H16" s="75">
        <v>2.7</v>
      </c>
      <c r="I16" s="76">
        <f t="shared" si="3"/>
        <v>12</v>
      </c>
      <c r="J16" s="83">
        <v>6.45547804773123</v>
      </c>
      <c r="K16" s="84">
        <f t="shared" si="4"/>
        <v>13</v>
      </c>
      <c r="L16" s="75">
        <v>3.8</v>
      </c>
      <c r="M16" s="76">
        <f t="shared" si="5"/>
        <v>12</v>
      </c>
      <c r="N16" s="83">
        <v>99.1406855643442</v>
      </c>
      <c r="O16" s="84">
        <f t="shared" si="6"/>
        <v>8</v>
      </c>
      <c r="P16" s="75">
        <v>4.7</v>
      </c>
      <c r="Q16" s="76">
        <f t="shared" si="7"/>
        <v>11</v>
      </c>
    </row>
    <row r="17" s="68" customFormat="1" ht="24" customHeight="1" spans="1:17">
      <c r="A17" s="71" t="s">
        <v>407</v>
      </c>
      <c r="B17" s="74">
        <v>71.69</v>
      </c>
      <c r="C17" s="76">
        <f t="shared" si="0"/>
        <v>13</v>
      </c>
      <c r="D17" s="78">
        <v>4.8</v>
      </c>
      <c r="E17" s="76">
        <f t="shared" si="1"/>
        <v>12</v>
      </c>
      <c r="F17" s="74">
        <v>9.95716572478248</v>
      </c>
      <c r="G17" s="76">
        <f t="shared" si="2"/>
        <v>8</v>
      </c>
      <c r="H17" s="78">
        <v>4.3</v>
      </c>
      <c r="I17" s="76">
        <f t="shared" si="3"/>
        <v>3</v>
      </c>
      <c r="J17" s="83">
        <v>35.1233002389928</v>
      </c>
      <c r="K17" s="84">
        <f t="shared" si="4"/>
        <v>12</v>
      </c>
      <c r="L17" s="75">
        <v>4</v>
      </c>
      <c r="M17" s="76">
        <f t="shared" si="5"/>
        <v>10</v>
      </c>
      <c r="N17" s="83">
        <v>26.6074858677101</v>
      </c>
      <c r="O17" s="84">
        <f t="shared" si="6"/>
        <v>13</v>
      </c>
      <c r="P17" s="75">
        <v>5.8</v>
      </c>
      <c r="Q17" s="76">
        <f t="shared" si="7"/>
        <v>9</v>
      </c>
    </row>
    <row r="18" s="68" customFormat="1" ht="24" customHeight="1" spans="1:17">
      <c r="A18" s="71" t="s">
        <v>408</v>
      </c>
      <c r="B18" s="74">
        <v>249.83</v>
      </c>
      <c r="C18" s="76">
        <f t="shared" si="0"/>
        <v>8</v>
      </c>
      <c r="D18" s="78">
        <v>16.3</v>
      </c>
      <c r="E18" s="76">
        <f t="shared" si="1"/>
        <v>1</v>
      </c>
      <c r="F18" s="78" t="s">
        <v>409</v>
      </c>
      <c r="G18" s="78" t="s">
        <v>409</v>
      </c>
      <c r="H18" s="78" t="s">
        <v>409</v>
      </c>
      <c r="I18" s="78" t="s">
        <v>409</v>
      </c>
      <c r="J18" s="83">
        <v>210.726069128027</v>
      </c>
      <c r="K18" s="84">
        <f t="shared" si="4"/>
        <v>1</v>
      </c>
      <c r="L18" s="78">
        <v>17.8</v>
      </c>
      <c r="M18" s="76">
        <f t="shared" si="5"/>
        <v>1</v>
      </c>
      <c r="N18" s="83">
        <v>39.1009060069841</v>
      </c>
      <c r="O18" s="84">
        <f t="shared" si="6"/>
        <v>12</v>
      </c>
      <c r="P18" s="78">
        <v>8.2</v>
      </c>
      <c r="Q18" s="76">
        <f t="shared" si="7"/>
        <v>1</v>
      </c>
    </row>
    <row r="19" s="68" customFormat="1" ht="15.75" spans="1:17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</row>
    <row r="20" s="68" customFormat="1" ht="15.75" spans="1:17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9"/>
    </row>
  </sheetData>
  <mergeCells count="8">
    <mergeCell ref="A1:P1"/>
    <mergeCell ref="N2:P2"/>
    <mergeCell ref="B3:E3"/>
    <mergeCell ref="F3:I3"/>
    <mergeCell ref="J3:M3"/>
    <mergeCell ref="N3:Q3"/>
    <mergeCell ref="A20:P20"/>
    <mergeCell ref="A3:A4"/>
  </mergeCells>
  <pageMargins left="0.7" right="0.7" top="0.75" bottom="0.75" header="0.3" footer="0.3"/>
  <pageSetup paperSize="9" orientation="portrait" horizontalDpi="600" vertic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AS45"/>
  <sheetViews>
    <sheetView zoomScale="70" zoomScaleNormal="70" workbookViewId="0">
      <pane xSplit="1" topLeftCell="B1" activePane="topRight" state="frozen"/>
      <selection/>
      <selection pane="topRight" activeCell="AS16" sqref="AS16"/>
    </sheetView>
  </sheetViews>
  <sheetFormatPr defaultColWidth="8" defaultRowHeight="15.75"/>
  <cols>
    <col min="1" max="1" width="15" style="4" customWidth="1"/>
    <col min="2" max="3" width="12" style="4" customWidth="1"/>
    <col min="4" max="4" width="11.2166666666667" style="4" customWidth="1"/>
    <col min="5" max="9" width="11.3333333333333" style="4" customWidth="1"/>
    <col min="10" max="11" width="12.8833333333333" style="5" customWidth="1"/>
    <col min="12" max="13" width="9.775" style="6" customWidth="1"/>
    <col min="14" max="14" width="11.2166666666667" style="6" customWidth="1"/>
    <col min="15" max="15" width="10.8833333333333" style="6" customWidth="1"/>
    <col min="16" max="16" width="13.925" style="7" customWidth="1"/>
    <col min="17" max="17" width="11.2166666666667" style="7" customWidth="1"/>
    <col min="18" max="18" width="10.1083333333333" style="6" customWidth="1"/>
    <col min="19" max="19" width="9.10833333333333" style="6" customWidth="1"/>
    <col min="20" max="21" width="12.6666666666667" style="7" customWidth="1"/>
    <col min="22" max="22" width="9.44166666666667" style="6" customWidth="1"/>
    <col min="23" max="23" width="7.44166666666667" style="6" customWidth="1"/>
    <col min="24" max="25" width="12.3333333333333" style="7" customWidth="1"/>
    <col min="26" max="26" width="8.55833333333333" style="8" customWidth="1"/>
    <col min="27" max="27" width="8.44166666666667" style="8" customWidth="1"/>
    <col min="28" max="28" width="11.775" style="8" customWidth="1"/>
    <col min="29" max="29" width="11.4416666666667" style="8" customWidth="1"/>
    <col min="30" max="30" width="12.8833333333333" style="8" customWidth="1"/>
    <col min="31" max="31" width="14.5583333333333" style="8" customWidth="1"/>
    <col min="32" max="33" width="12.6666666666667" style="8" customWidth="1"/>
    <col min="34" max="34" width="12.3333333333333" style="8" customWidth="1"/>
    <col min="35" max="35" width="10.5583333333333" style="8" customWidth="1"/>
    <col min="36" max="37" width="10.775" customWidth="1"/>
    <col min="38" max="38" width="10.2166666666667" customWidth="1"/>
    <col min="39" max="39" width="10" customWidth="1"/>
    <col min="40" max="41" width="10.775" customWidth="1"/>
    <col min="42" max="42" width="10.8833333333333" customWidth="1"/>
    <col min="43" max="43" width="10.4416666666667" customWidth="1"/>
    <col min="44" max="44" width="11.2166666666667" customWidth="1"/>
    <col min="45" max="45" width="14.3333333333333" customWidth="1"/>
  </cols>
  <sheetData>
    <row r="1" ht="28" customHeight="1"/>
    <row r="2" ht="33.05" customHeight="1" spans="1:45">
      <c r="A2" s="9" t="s">
        <v>410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="1" customFormat="1" ht="26.2" customHeight="1" spans="1:45">
      <c r="A3" s="10"/>
      <c r="B3" s="11" t="s">
        <v>411</v>
      </c>
      <c r="C3" s="11"/>
      <c r="D3" s="11"/>
      <c r="E3" s="11"/>
      <c r="F3" s="21" t="s">
        <v>412</v>
      </c>
      <c r="G3" s="22"/>
      <c r="H3" s="22"/>
      <c r="I3" s="28"/>
      <c r="J3" s="29" t="s">
        <v>413</v>
      </c>
      <c r="K3" s="29"/>
      <c r="L3" s="11" t="s">
        <v>44</v>
      </c>
      <c r="M3" s="32"/>
      <c r="N3" s="33"/>
      <c r="O3" s="34"/>
      <c r="P3" s="11" t="s">
        <v>51</v>
      </c>
      <c r="Q3" s="11"/>
      <c r="R3" s="11"/>
      <c r="S3" s="11"/>
      <c r="T3" s="11" t="s">
        <v>414</v>
      </c>
      <c r="U3" s="11"/>
      <c r="V3" s="11"/>
      <c r="W3" s="11"/>
      <c r="X3" s="11" t="s">
        <v>415</v>
      </c>
      <c r="Y3" s="11"/>
      <c r="Z3" s="11"/>
      <c r="AA3" s="11"/>
      <c r="AB3" s="21" t="s">
        <v>48</v>
      </c>
      <c r="AC3" s="22"/>
      <c r="AD3" s="22"/>
      <c r="AE3" s="28"/>
      <c r="AF3" s="21" t="s">
        <v>416</v>
      </c>
      <c r="AG3" s="22"/>
      <c r="AH3" s="22"/>
      <c r="AI3" s="28"/>
      <c r="AJ3" s="56" t="s">
        <v>68</v>
      </c>
      <c r="AK3" s="56"/>
      <c r="AL3" s="56"/>
      <c r="AM3" s="56"/>
      <c r="AN3" s="56" t="s">
        <v>69</v>
      </c>
      <c r="AO3" s="56"/>
      <c r="AP3" s="56"/>
      <c r="AQ3" s="56"/>
      <c r="AR3" s="21" t="s">
        <v>417</v>
      </c>
      <c r="AS3" s="28"/>
    </row>
    <row r="4" s="2" customFormat="1" ht="32.75" customHeight="1" spans="1:45">
      <c r="A4" s="10"/>
      <c r="B4" s="11"/>
      <c r="C4" s="11"/>
      <c r="D4" s="11"/>
      <c r="E4" s="11"/>
      <c r="F4" s="23"/>
      <c r="G4" s="24"/>
      <c r="H4" s="24"/>
      <c r="I4" s="30"/>
      <c r="J4" s="29"/>
      <c r="K4" s="29"/>
      <c r="L4" s="11"/>
      <c r="M4" s="32"/>
      <c r="N4" s="32" t="s">
        <v>418</v>
      </c>
      <c r="O4" s="3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23"/>
      <c r="AC4" s="24"/>
      <c r="AD4" s="24"/>
      <c r="AE4" s="30"/>
      <c r="AF4" s="23"/>
      <c r="AG4" s="24"/>
      <c r="AH4" s="24"/>
      <c r="AI4" s="30"/>
      <c r="AJ4" s="56"/>
      <c r="AK4" s="56"/>
      <c r="AL4" s="56"/>
      <c r="AM4" s="56"/>
      <c r="AN4" s="56"/>
      <c r="AO4" s="56"/>
      <c r="AP4" s="56"/>
      <c r="AQ4" s="56"/>
      <c r="AR4" s="23"/>
      <c r="AS4" s="30"/>
    </row>
    <row r="5" s="2" customFormat="1" ht="54" customHeight="1" spans="1:45">
      <c r="A5" s="10"/>
      <c r="B5" s="12" t="s">
        <v>266</v>
      </c>
      <c r="C5" s="13" t="s">
        <v>393</v>
      </c>
      <c r="D5" s="13" t="s">
        <v>35</v>
      </c>
      <c r="E5" s="13" t="s">
        <v>393</v>
      </c>
      <c r="F5" s="12" t="s">
        <v>266</v>
      </c>
      <c r="G5" s="13" t="s">
        <v>393</v>
      </c>
      <c r="H5" s="13" t="s">
        <v>35</v>
      </c>
      <c r="I5" s="13" t="s">
        <v>393</v>
      </c>
      <c r="J5" s="13" t="s">
        <v>419</v>
      </c>
      <c r="K5" s="13" t="s">
        <v>393</v>
      </c>
      <c r="L5" s="13" t="s">
        <v>35</v>
      </c>
      <c r="M5" s="13" t="s">
        <v>393</v>
      </c>
      <c r="N5" s="36" t="s">
        <v>249</v>
      </c>
      <c r="O5" s="36" t="s">
        <v>393</v>
      </c>
      <c r="P5" s="12" t="s">
        <v>266</v>
      </c>
      <c r="Q5" s="13" t="s">
        <v>393</v>
      </c>
      <c r="R5" s="13" t="s">
        <v>35</v>
      </c>
      <c r="S5" s="13" t="s">
        <v>393</v>
      </c>
      <c r="T5" s="37" t="s">
        <v>266</v>
      </c>
      <c r="U5" s="29" t="s">
        <v>393</v>
      </c>
      <c r="V5" s="29" t="s">
        <v>35</v>
      </c>
      <c r="W5" s="29" t="s">
        <v>393</v>
      </c>
      <c r="X5" s="37" t="s">
        <v>266</v>
      </c>
      <c r="Y5" s="29" t="s">
        <v>393</v>
      </c>
      <c r="Z5" s="29" t="s">
        <v>35</v>
      </c>
      <c r="AA5" s="45" t="s">
        <v>393</v>
      </c>
      <c r="AB5" s="12" t="s">
        <v>420</v>
      </c>
      <c r="AC5" s="51" t="s">
        <v>393</v>
      </c>
      <c r="AD5" s="13" t="s">
        <v>35</v>
      </c>
      <c r="AE5" s="51" t="s">
        <v>393</v>
      </c>
      <c r="AF5" s="12" t="s">
        <v>266</v>
      </c>
      <c r="AG5" s="51" t="s">
        <v>393</v>
      </c>
      <c r="AH5" s="13" t="s">
        <v>35</v>
      </c>
      <c r="AI5" s="51" t="s">
        <v>393</v>
      </c>
      <c r="AJ5" s="57" t="s">
        <v>421</v>
      </c>
      <c r="AK5" s="61" t="s">
        <v>422</v>
      </c>
      <c r="AL5" s="62" t="s">
        <v>423</v>
      </c>
      <c r="AM5" s="61" t="s">
        <v>422</v>
      </c>
      <c r="AN5" s="63" t="s">
        <v>421</v>
      </c>
      <c r="AO5" s="61" t="s">
        <v>422</v>
      </c>
      <c r="AP5" s="62" t="s">
        <v>423</v>
      </c>
      <c r="AQ5" s="67" t="s">
        <v>422</v>
      </c>
      <c r="AR5" s="29" t="s">
        <v>424</v>
      </c>
      <c r="AS5" s="29" t="s">
        <v>425</v>
      </c>
    </row>
    <row r="6" s="3" customFormat="1" ht="50" customHeight="1" spans="1:45">
      <c r="A6" s="14" t="s">
        <v>395</v>
      </c>
      <c r="B6" s="12">
        <v>494.4084</v>
      </c>
      <c r="C6" s="13" t="s">
        <v>409</v>
      </c>
      <c r="D6" s="13">
        <v>4.6</v>
      </c>
      <c r="E6" s="13" t="s">
        <v>409</v>
      </c>
      <c r="F6" s="25">
        <v>268.56</v>
      </c>
      <c r="G6" s="26" t="s">
        <v>42</v>
      </c>
      <c r="H6" s="26">
        <v>32.4</v>
      </c>
      <c r="I6" s="26" t="s">
        <v>42</v>
      </c>
      <c r="J6" s="26">
        <v>8.2</v>
      </c>
      <c r="K6" s="26" t="s">
        <v>42</v>
      </c>
      <c r="L6" s="26">
        <v>11</v>
      </c>
      <c r="M6" s="26" t="s">
        <v>42</v>
      </c>
      <c r="N6" s="26">
        <f>[6]T100029_1!$E6</f>
        <v>17.6</v>
      </c>
      <c r="O6" s="26" t="s">
        <v>42</v>
      </c>
      <c r="P6" s="25">
        <f>[4]Sheet1!$B5/10000</f>
        <v>1341.80333234681</v>
      </c>
      <c r="Q6" s="26" t="s">
        <v>42</v>
      </c>
      <c r="R6" s="26">
        <f>[4]Sheet1!$C5</f>
        <v>3.3</v>
      </c>
      <c r="S6" s="26" t="s">
        <v>42</v>
      </c>
      <c r="T6" s="38">
        <f>[1]Sheet1!$B3/10000</f>
        <v>139.982</v>
      </c>
      <c r="U6" s="41" t="s">
        <v>42</v>
      </c>
      <c r="V6" s="41">
        <f>[1]Sheet1!$C3</f>
        <v>12.3159887123964</v>
      </c>
      <c r="W6" s="41" t="s">
        <v>42</v>
      </c>
      <c r="X6" s="38">
        <f>[1]Sheet1!$D3/10000</f>
        <v>89.7064</v>
      </c>
      <c r="Y6" s="41" t="s">
        <v>42</v>
      </c>
      <c r="Z6" s="41">
        <f>[1]Sheet1!$E3</f>
        <v>16.8143344532125</v>
      </c>
      <c r="AA6" s="46" t="s">
        <v>42</v>
      </c>
      <c r="AB6" s="47">
        <v>256.14</v>
      </c>
      <c r="AC6" s="52" t="s">
        <v>42</v>
      </c>
      <c r="AD6" s="52">
        <v>-37.7</v>
      </c>
      <c r="AE6" s="52" t="s">
        <v>42</v>
      </c>
      <c r="AF6" s="47">
        <f>'[12]1-9月'!$C4</f>
        <v>466.02</v>
      </c>
      <c r="AG6" s="52" t="s">
        <v>42</v>
      </c>
      <c r="AH6" s="52">
        <f>'[12]1-9月'!$D4</f>
        <v>9.5</v>
      </c>
      <c r="AI6" s="52" t="s">
        <v>42</v>
      </c>
      <c r="AJ6" s="58">
        <f>[9]Sheet1!$E6</f>
        <v>30760.7633259032</v>
      </c>
      <c r="AK6" s="64" t="s">
        <v>42</v>
      </c>
      <c r="AL6" s="65">
        <f>[9]Sheet1!$G6</f>
        <v>5.9</v>
      </c>
      <c r="AM6" s="64" t="s">
        <v>42</v>
      </c>
      <c r="AN6" s="58">
        <f>[9]Sheet1!$H$6</f>
        <v>16752.7567265255</v>
      </c>
      <c r="AO6" s="64" t="s">
        <v>42</v>
      </c>
      <c r="AP6" s="65">
        <f>[9]Sheet1!$J$6</f>
        <v>7.3</v>
      </c>
      <c r="AQ6" s="64" t="s">
        <v>42</v>
      </c>
      <c r="AR6" s="58">
        <v>207</v>
      </c>
      <c r="AS6" s="58">
        <v>42</v>
      </c>
    </row>
    <row r="7" s="2" customFormat="1" ht="50" customHeight="1" spans="1:45">
      <c r="A7" s="15" t="s">
        <v>396</v>
      </c>
      <c r="B7" s="16">
        <v>7.7555</v>
      </c>
      <c r="C7" s="17">
        <v>10</v>
      </c>
      <c r="D7" s="18">
        <v>3.3</v>
      </c>
      <c r="E7" s="17">
        <v>11</v>
      </c>
      <c r="F7" s="27">
        <v>34.48</v>
      </c>
      <c r="G7" s="15">
        <f>RANK(F7,$F$7:$F$19,0)</f>
        <v>3</v>
      </c>
      <c r="H7" s="19">
        <v>17.1</v>
      </c>
      <c r="I7" s="15">
        <f>RANK(H7,$H$7:$H$19,0)</f>
        <v>13</v>
      </c>
      <c r="J7" s="19">
        <v>2.5</v>
      </c>
      <c r="K7" s="31">
        <f>RANK(J7,$J$7:$J$19,0)</f>
        <v>12</v>
      </c>
      <c r="L7" s="19">
        <v>13.5</v>
      </c>
      <c r="M7" s="31">
        <f>RANK(L7,$L$7:$L$19,0)</f>
        <v>3</v>
      </c>
      <c r="N7" s="19">
        <f>[6]T100029_1!$E7</f>
        <v>12.5</v>
      </c>
      <c r="O7" s="31">
        <f>RANK(N7,$N$7:$N$19)</f>
        <v>8</v>
      </c>
      <c r="P7" s="27">
        <f>[4]Sheet1!$B6/10000</f>
        <v>393.505161490935</v>
      </c>
      <c r="Q7" s="39">
        <f>RANK(P7,$P$7:$P$19,0)</f>
        <v>1</v>
      </c>
      <c r="R7" s="19">
        <f>[4]Sheet1!$C6</f>
        <v>3.5</v>
      </c>
      <c r="S7" s="31">
        <f t="shared" ref="S7:S19" si="0">RANK(R7,$R$7:$R$19,0)</f>
        <v>3</v>
      </c>
      <c r="T7" s="40">
        <f>[1]Sheet1!$B11/10000</f>
        <v>8.8888</v>
      </c>
      <c r="U7" s="42">
        <f>RANK(T7,$T$7:$T$19,0)</f>
        <v>4</v>
      </c>
      <c r="V7" s="43">
        <f>[1]Sheet1!$C11</f>
        <v>19.8258314123563</v>
      </c>
      <c r="W7" s="44">
        <f>RANK(V7,$V$7:$V$19,0)</f>
        <v>8</v>
      </c>
      <c r="X7" s="40">
        <f>[1]Sheet1!$D11/10000</f>
        <v>6.7149</v>
      </c>
      <c r="Y7" s="42">
        <f>RANK(X7,$X$7:$X$19,0)</f>
        <v>5</v>
      </c>
      <c r="Z7" s="43">
        <f>[1]Sheet1!$E11</f>
        <v>20.6890973794888</v>
      </c>
      <c r="AA7" s="48">
        <f>RANK(Z7,$Z$7:$Z$19,0)</f>
        <v>8</v>
      </c>
      <c r="AB7" s="49">
        <v>37.03</v>
      </c>
      <c r="AC7" s="53">
        <f>RANK(AB7,$AB$7:$AB$19)</f>
        <v>2</v>
      </c>
      <c r="AD7" s="54">
        <v>-55.6</v>
      </c>
      <c r="AE7" s="53">
        <f>RANK(AD7,$AD$7:$AD$19)</f>
        <v>9</v>
      </c>
      <c r="AF7" s="55">
        <f>'[12]1-9月'!$C5</f>
        <v>66.4</v>
      </c>
      <c r="AG7" s="53">
        <f>RANK(AF7,$AF$7:$AF$19,0)</f>
        <v>3</v>
      </c>
      <c r="AH7" s="59">
        <f>'[12]1-9月'!$D5</f>
        <v>11.9919041996964</v>
      </c>
      <c r="AI7" s="53">
        <f>RANK(AH7,$AH$7:$AH$19,0)</f>
        <v>9</v>
      </c>
      <c r="AJ7" s="60">
        <f>[9]Sheet1!$E7</f>
        <v>36245.052428977</v>
      </c>
      <c r="AK7" s="60">
        <f>RANK(AJ7,$AJ$7:$AJ$18,0)</f>
        <v>2</v>
      </c>
      <c r="AL7" s="66">
        <f>[9]Sheet1!$G7</f>
        <v>5.97966900055168</v>
      </c>
      <c r="AM7" s="60">
        <f t="shared" ref="AM7:AM15" si="1">RANK(AL7,$AL$7:$AL$18,0)</f>
        <v>4</v>
      </c>
      <c r="AN7" s="66" t="s">
        <v>42</v>
      </c>
      <c r="AO7" s="66" t="s">
        <v>42</v>
      </c>
      <c r="AP7" s="66" t="s">
        <v>42</v>
      </c>
      <c r="AQ7" s="66" t="s">
        <v>42</v>
      </c>
      <c r="AR7" s="60">
        <v>10</v>
      </c>
      <c r="AS7" s="60">
        <v>0</v>
      </c>
    </row>
    <row r="8" s="2" customFormat="1" ht="50" customHeight="1" spans="1:45">
      <c r="A8" s="15" t="s">
        <v>397</v>
      </c>
      <c r="B8" s="16">
        <v>12.3226</v>
      </c>
      <c r="C8" s="17">
        <v>9</v>
      </c>
      <c r="D8" s="18">
        <v>3.4</v>
      </c>
      <c r="E8" s="17">
        <v>10</v>
      </c>
      <c r="F8" s="27">
        <v>8.84</v>
      </c>
      <c r="G8" s="15">
        <f t="shared" ref="G8:G19" si="2">RANK(F8,$F$7:$F$19,0)</f>
        <v>11</v>
      </c>
      <c r="H8" s="19">
        <v>17.3</v>
      </c>
      <c r="I8" s="15">
        <f t="shared" ref="I8:I19" si="3">RANK(H8,$H$7:$H$19,0)</f>
        <v>12</v>
      </c>
      <c r="J8" s="19">
        <v>7.4</v>
      </c>
      <c r="K8" s="31">
        <f t="shared" ref="K8:K19" si="4">RANK(J8,$J$7:$J$19,0)</f>
        <v>4</v>
      </c>
      <c r="L8" s="19">
        <v>50.1</v>
      </c>
      <c r="M8" s="31">
        <f>RANK(L8,$L$7:$L$19,0)</f>
        <v>1</v>
      </c>
      <c r="N8" s="19">
        <f>[6]T100029_1!$E8</f>
        <v>36.9</v>
      </c>
      <c r="O8" s="31">
        <f>RANK(N8,$N$7:$N$19)</f>
        <v>2</v>
      </c>
      <c r="P8" s="27">
        <f>[4]Sheet1!$B7/10000</f>
        <v>33.5762134420001</v>
      </c>
      <c r="Q8" s="39">
        <f t="shared" ref="Q8:Q19" si="5">RANK(P8,$P$7:$P$19,0)</f>
        <v>11</v>
      </c>
      <c r="R8" s="19">
        <f>[4]Sheet1!$C7</f>
        <v>2.7</v>
      </c>
      <c r="S8" s="31">
        <f t="shared" si="0"/>
        <v>13</v>
      </c>
      <c r="T8" s="40">
        <f>[1]Sheet1!$B12/10000</f>
        <v>3.8134</v>
      </c>
      <c r="U8" s="42">
        <f t="shared" ref="U8:U19" si="6">RANK(T8,$T$7:$T$19,0)</f>
        <v>10</v>
      </c>
      <c r="V8" s="43">
        <f>[1]Sheet1!$C12</f>
        <v>9.48293187103442</v>
      </c>
      <c r="W8" s="44">
        <f t="shared" ref="W8:W19" si="7">RANK(V8,$V$7:$V$19,0)</f>
        <v>12</v>
      </c>
      <c r="X8" s="40">
        <f>[1]Sheet1!$D12/10000</f>
        <v>3.122</v>
      </c>
      <c r="Y8" s="42">
        <f t="shared" ref="Y8:Y19" si="8">RANK(X8,$X$7:$X$19,0)</f>
        <v>10</v>
      </c>
      <c r="Z8" s="43">
        <f>[1]Sheet1!$E12</f>
        <v>10.2673683466959</v>
      </c>
      <c r="AA8" s="48">
        <f t="shared" ref="AA8:AA19" si="9">RANK(Z8,$Z$7:$Z$19,0)</f>
        <v>12</v>
      </c>
      <c r="AB8" s="49" t="s">
        <v>426</v>
      </c>
      <c r="AC8" s="53">
        <v>13</v>
      </c>
      <c r="AD8" s="54">
        <v>-100</v>
      </c>
      <c r="AE8" s="53">
        <f t="shared" ref="AE8:AE19" si="10">RANK(AD8,$AD$7:$AD$19)</f>
        <v>13</v>
      </c>
      <c r="AF8" s="55">
        <f>'[12]1-9月'!$C6</f>
        <v>19.84</v>
      </c>
      <c r="AG8" s="53">
        <f t="shared" ref="AG8:AG19" si="11">RANK(AF8,$AF$7:$AF$19,0)</f>
        <v>8</v>
      </c>
      <c r="AH8" s="59">
        <f>'[12]1-9月'!$D6</f>
        <v>17.8847296494355</v>
      </c>
      <c r="AI8" s="53">
        <f t="shared" ref="AI8:AI19" si="12">RANK(AH8,$AH$7:$AH$19,0)</f>
        <v>2</v>
      </c>
      <c r="AJ8" s="60">
        <f>[9]Sheet1!$E8</f>
        <v>36758.9519968424</v>
      </c>
      <c r="AK8" s="60">
        <f t="shared" ref="AK8:AK18" si="13">RANK(AJ8,$AJ$7:$AJ$18,0)</f>
        <v>1</v>
      </c>
      <c r="AL8" s="66">
        <f>[9]Sheet1!$G8</f>
        <v>5.71950601491343</v>
      </c>
      <c r="AM8" s="60">
        <f t="shared" si="1"/>
        <v>8</v>
      </c>
      <c r="AN8" s="66" t="s">
        <v>42</v>
      </c>
      <c r="AO8" s="66" t="s">
        <v>42</v>
      </c>
      <c r="AP8" s="66" t="s">
        <v>42</v>
      </c>
      <c r="AQ8" s="66" t="s">
        <v>42</v>
      </c>
      <c r="AR8" s="60">
        <v>7</v>
      </c>
      <c r="AS8" s="60">
        <v>1</v>
      </c>
    </row>
    <row r="9" s="2" customFormat="1" ht="50" customHeight="1" spans="1:45">
      <c r="A9" s="15" t="s">
        <v>398</v>
      </c>
      <c r="B9" s="16">
        <v>38.5476</v>
      </c>
      <c r="C9" s="17">
        <v>7</v>
      </c>
      <c r="D9" s="18">
        <v>4.7</v>
      </c>
      <c r="E9" s="17">
        <v>3</v>
      </c>
      <c r="F9" s="27">
        <v>14.56</v>
      </c>
      <c r="G9" s="15">
        <f t="shared" si="2"/>
        <v>8</v>
      </c>
      <c r="H9" s="19">
        <v>36.7</v>
      </c>
      <c r="I9" s="15">
        <f t="shared" si="3"/>
        <v>3</v>
      </c>
      <c r="J9" s="19">
        <v>3.3</v>
      </c>
      <c r="K9" s="31">
        <f t="shared" si="4"/>
        <v>11</v>
      </c>
      <c r="L9" s="19">
        <v>0.7</v>
      </c>
      <c r="M9" s="31">
        <f t="shared" ref="M9:M19" si="14">RANK(L9,$L$7:$L$19,0)</f>
        <v>13</v>
      </c>
      <c r="N9" s="19">
        <f>[6]T100029_1!$E9</f>
        <v>5.4</v>
      </c>
      <c r="O9" s="31">
        <f t="shared" ref="O9:O19" si="15">RANK(N9,$N$7:$N$19)</f>
        <v>11</v>
      </c>
      <c r="P9" s="27">
        <f>[4]Sheet1!$B8/10000</f>
        <v>47.8297445650788</v>
      </c>
      <c r="Q9" s="39">
        <f t="shared" si="5"/>
        <v>9</v>
      </c>
      <c r="R9" s="19">
        <f>[4]Sheet1!$C8</f>
        <v>3.7</v>
      </c>
      <c r="S9" s="31">
        <f t="shared" si="0"/>
        <v>1</v>
      </c>
      <c r="T9" s="40">
        <f>[1]Sheet1!$B13/10000</f>
        <v>3.2552</v>
      </c>
      <c r="U9" s="42">
        <f t="shared" si="6"/>
        <v>11</v>
      </c>
      <c r="V9" s="43">
        <f>[1]Sheet1!$C13</f>
        <v>38.7198499957385</v>
      </c>
      <c r="W9" s="44">
        <f t="shared" si="7"/>
        <v>2</v>
      </c>
      <c r="X9" s="40">
        <f>[1]Sheet1!$D13/10000</f>
        <v>2.3502</v>
      </c>
      <c r="Y9" s="42">
        <f t="shared" si="8"/>
        <v>11</v>
      </c>
      <c r="Z9" s="43">
        <f>[1]Sheet1!$E13</f>
        <v>46.4572817349037</v>
      </c>
      <c r="AA9" s="48">
        <f t="shared" si="9"/>
        <v>2</v>
      </c>
      <c r="AB9" s="49">
        <v>3.26</v>
      </c>
      <c r="AC9" s="53">
        <f t="shared" ref="AC8:AC19" si="16">RANK(AB9,$AB$7:$AB$19)</f>
        <v>11</v>
      </c>
      <c r="AD9" s="54">
        <v>-58.3</v>
      </c>
      <c r="AE9" s="53">
        <f t="shared" si="10"/>
        <v>10</v>
      </c>
      <c r="AF9" s="55">
        <f>'[12]1-9月'!$C7</f>
        <v>12.66</v>
      </c>
      <c r="AG9" s="53">
        <f t="shared" si="11"/>
        <v>10</v>
      </c>
      <c r="AH9" s="59">
        <f>'[12]1-9月'!$D7</f>
        <v>14.0540540540541</v>
      </c>
      <c r="AI9" s="53">
        <f t="shared" si="12"/>
        <v>5</v>
      </c>
      <c r="AJ9" s="60">
        <f>[9]Sheet1!$E9</f>
        <v>35304.4993662071</v>
      </c>
      <c r="AK9" s="60">
        <f t="shared" si="13"/>
        <v>3</v>
      </c>
      <c r="AL9" s="66">
        <f>[9]Sheet1!$G9</f>
        <v>6.08650473066558</v>
      </c>
      <c r="AM9" s="60">
        <f t="shared" si="1"/>
        <v>3</v>
      </c>
      <c r="AN9" s="60">
        <f>[9]Sheet1!$H9</f>
        <v>20859.7956819362</v>
      </c>
      <c r="AO9" s="60">
        <f>RANK(AN9,$AN$7:$AN$18,0)</f>
        <v>2</v>
      </c>
      <c r="AP9" s="66">
        <f>[9]Sheet1!J9</f>
        <v>7.07240350783814</v>
      </c>
      <c r="AQ9" s="60">
        <f t="shared" ref="AQ9:AQ15" si="17">RANK(AP9,$AP$9:$AP$18,0)</f>
        <v>7</v>
      </c>
      <c r="AR9" s="60">
        <v>4</v>
      </c>
      <c r="AS9" s="60">
        <v>1</v>
      </c>
    </row>
    <row r="10" s="2" customFormat="1" ht="50" customHeight="1" spans="1:45">
      <c r="A10" s="15" t="s">
        <v>399</v>
      </c>
      <c r="B10" s="16">
        <v>73.1111</v>
      </c>
      <c r="C10" s="17">
        <v>3</v>
      </c>
      <c r="D10" s="18">
        <v>4</v>
      </c>
      <c r="E10" s="17">
        <v>8</v>
      </c>
      <c r="F10" s="27">
        <v>19.23</v>
      </c>
      <c r="G10" s="15">
        <f t="shared" si="2"/>
        <v>5</v>
      </c>
      <c r="H10" s="19">
        <v>28.8</v>
      </c>
      <c r="I10" s="15">
        <f t="shared" si="3"/>
        <v>6</v>
      </c>
      <c r="J10" s="19">
        <v>6.2</v>
      </c>
      <c r="K10" s="31">
        <f t="shared" si="4"/>
        <v>7</v>
      </c>
      <c r="L10" s="19">
        <v>2.9</v>
      </c>
      <c r="M10" s="31">
        <f t="shared" si="14"/>
        <v>12</v>
      </c>
      <c r="N10" s="19">
        <f>[6]T100029_1!$E10</f>
        <v>1.3</v>
      </c>
      <c r="O10" s="31">
        <f t="shared" si="15"/>
        <v>13</v>
      </c>
      <c r="P10" s="27">
        <f>[4]Sheet1!$B9/10000</f>
        <v>114.994420283497</v>
      </c>
      <c r="Q10" s="39">
        <f t="shared" si="5"/>
        <v>4</v>
      </c>
      <c r="R10" s="19">
        <f>[4]Sheet1!$C9</f>
        <v>3.1</v>
      </c>
      <c r="S10" s="31">
        <f t="shared" si="0"/>
        <v>8</v>
      </c>
      <c r="T10" s="40">
        <f>[1]Sheet1!$B20/10000</f>
        <v>6.7855</v>
      </c>
      <c r="U10" s="42">
        <f t="shared" si="6"/>
        <v>8</v>
      </c>
      <c r="V10" s="43">
        <f>[1]Sheet1!$C20</f>
        <v>15.8825036290667</v>
      </c>
      <c r="W10" s="44">
        <f t="shared" si="7"/>
        <v>9</v>
      </c>
      <c r="X10" s="40">
        <f>[1]Sheet1!$D20/10000</f>
        <v>5.123</v>
      </c>
      <c r="Y10" s="42">
        <f t="shared" si="8"/>
        <v>8</v>
      </c>
      <c r="Z10" s="43">
        <f>[1]Sheet1!$E20</f>
        <v>21.4355133097874</v>
      </c>
      <c r="AA10" s="48">
        <f t="shared" si="9"/>
        <v>7</v>
      </c>
      <c r="AB10" s="49">
        <v>18.97</v>
      </c>
      <c r="AC10" s="53">
        <f t="shared" si="16"/>
        <v>8</v>
      </c>
      <c r="AD10" s="54">
        <v>-14.3</v>
      </c>
      <c r="AE10" s="53">
        <f t="shared" si="10"/>
        <v>5</v>
      </c>
      <c r="AF10" s="55">
        <f>'[12]1-9月'!$C11</f>
        <v>15.67</v>
      </c>
      <c r="AG10" s="53">
        <f t="shared" si="11"/>
        <v>9</v>
      </c>
      <c r="AH10" s="59">
        <f>'[12]1-9月'!$D11</f>
        <v>6.96245733788396</v>
      </c>
      <c r="AI10" s="53">
        <f t="shared" si="12"/>
        <v>12</v>
      </c>
      <c r="AJ10" s="60">
        <f>[9]Sheet1!$E10</f>
        <v>29930.3561447863</v>
      </c>
      <c r="AK10" s="60">
        <f t="shared" si="13"/>
        <v>6</v>
      </c>
      <c r="AL10" s="66">
        <f>[9]Sheet1!$G10</f>
        <v>6.12865284791588</v>
      </c>
      <c r="AM10" s="60">
        <f t="shared" si="1"/>
        <v>2</v>
      </c>
      <c r="AN10" s="60">
        <f>[9]Sheet1!$H10</f>
        <v>18722.5493039704</v>
      </c>
      <c r="AO10" s="60">
        <f t="shared" ref="AO10:AO18" si="18">RANK(AN10,$AN$7:$AN$18,0)</f>
        <v>4</v>
      </c>
      <c r="AP10" s="66">
        <f>[9]Sheet1!J10</f>
        <v>7.48354358216727</v>
      </c>
      <c r="AQ10" s="60">
        <f t="shared" si="17"/>
        <v>1</v>
      </c>
      <c r="AR10" s="60">
        <v>19</v>
      </c>
      <c r="AS10" s="60">
        <v>6</v>
      </c>
    </row>
    <row r="11" s="2" customFormat="1" ht="50" customHeight="1" spans="1:45">
      <c r="A11" s="15" t="s">
        <v>400</v>
      </c>
      <c r="B11" s="16">
        <v>97.9044</v>
      </c>
      <c r="C11" s="17">
        <v>1</v>
      </c>
      <c r="D11" s="18">
        <v>5.2</v>
      </c>
      <c r="E11" s="17">
        <v>1</v>
      </c>
      <c r="F11" s="27">
        <v>17.18</v>
      </c>
      <c r="G11" s="15">
        <f t="shared" si="2"/>
        <v>7</v>
      </c>
      <c r="H11" s="19">
        <v>30</v>
      </c>
      <c r="I11" s="15">
        <f t="shared" si="3"/>
        <v>5</v>
      </c>
      <c r="J11" s="19">
        <v>4.4</v>
      </c>
      <c r="K11" s="31">
        <f t="shared" si="4"/>
        <v>9</v>
      </c>
      <c r="L11" s="19">
        <v>3.1</v>
      </c>
      <c r="M11" s="31">
        <f t="shared" si="14"/>
        <v>11</v>
      </c>
      <c r="N11" s="19">
        <f>[6]T100029_1!$E11</f>
        <v>24.7</v>
      </c>
      <c r="O11" s="31">
        <f t="shared" si="15"/>
        <v>4</v>
      </c>
      <c r="P11" s="27">
        <f>[4]Sheet1!$B10/10000</f>
        <v>107.610160519081</v>
      </c>
      <c r="Q11" s="39">
        <f t="shared" si="5"/>
        <v>5</v>
      </c>
      <c r="R11" s="19">
        <f>[4]Sheet1!$C10</f>
        <v>2.8</v>
      </c>
      <c r="S11" s="31">
        <f t="shared" si="0"/>
        <v>12</v>
      </c>
      <c r="T11" s="40">
        <f>[1]Sheet1!$B19/10000</f>
        <v>5.8086</v>
      </c>
      <c r="U11" s="42">
        <f t="shared" si="6"/>
        <v>9</v>
      </c>
      <c r="V11" s="43">
        <f>[1]Sheet1!$C19</f>
        <v>21.6460732984293</v>
      </c>
      <c r="W11" s="44">
        <f t="shared" si="7"/>
        <v>6</v>
      </c>
      <c r="X11" s="40">
        <f>[1]Sheet1!$D19/10000</f>
        <v>4.2884</v>
      </c>
      <c r="Y11" s="42">
        <f t="shared" si="8"/>
        <v>9</v>
      </c>
      <c r="Z11" s="43">
        <f>[1]Sheet1!$E19</f>
        <v>27.4867709138474</v>
      </c>
      <c r="AA11" s="48">
        <f t="shared" si="9"/>
        <v>5</v>
      </c>
      <c r="AB11" s="49">
        <v>29.73</v>
      </c>
      <c r="AC11" s="53">
        <f t="shared" si="16"/>
        <v>4</v>
      </c>
      <c r="AD11" s="54">
        <v>6.2</v>
      </c>
      <c r="AE11" s="53">
        <f t="shared" si="10"/>
        <v>1</v>
      </c>
      <c r="AF11" s="55">
        <f>'[12]1-9月'!$C12</f>
        <v>10.69</v>
      </c>
      <c r="AG11" s="53">
        <f t="shared" si="11"/>
        <v>11</v>
      </c>
      <c r="AH11" s="59">
        <f>'[12]1-9月'!$D12</f>
        <v>16.8306010928962</v>
      </c>
      <c r="AI11" s="53">
        <f t="shared" si="12"/>
        <v>3</v>
      </c>
      <c r="AJ11" s="60">
        <f>[9]Sheet1!$E11</f>
        <v>28987.2939451749</v>
      </c>
      <c r="AK11" s="60">
        <f t="shared" si="13"/>
        <v>8</v>
      </c>
      <c r="AL11" s="66">
        <f>[9]Sheet1!$G11</f>
        <v>5.86663224705454</v>
      </c>
      <c r="AM11" s="60">
        <f t="shared" si="1"/>
        <v>5</v>
      </c>
      <c r="AN11" s="60">
        <f>[9]Sheet1!$H11</f>
        <v>18294.8523959558</v>
      </c>
      <c r="AO11" s="60">
        <f t="shared" si="18"/>
        <v>5</v>
      </c>
      <c r="AP11" s="66">
        <f>[9]Sheet1!J11</f>
        <v>7.44632182649026</v>
      </c>
      <c r="AQ11" s="60">
        <f t="shared" si="17"/>
        <v>2</v>
      </c>
      <c r="AR11" s="60">
        <v>25</v>
      </c>
      <c r="AS11" s="60">
        <v>4</v>
      </c>
    </row>
    <row r="12" s="2" customFormat="1" ht="50" customHeight="1" spans="1:45">
      <c r="A12" s="15" t="s">
        <v>401</v>
      </c>
      <c r="B12" s="16">
        <v>76.1712</v>
      </c>
      <c r="C12" s="17">
        <v>2</v>
      </c>
      <c r="D12" s="18">
        <v>4.6</v>
      </c>
      <c r="E12" s="17">
        <v>6</v>
      </c>
      <c r="F12" s="27">
        <v>11.38</v>
      </c>
      <c r="G12" s="15">
        <f t="shared" si="2"/>
        <v>9</v>
      </c>
      <c r="H12" s="19">
        <v>39</v>
      </c>
      <c r="I12" s="15">
        <f t="shared" si="3"/>
        <v>2</v>
      </c>
      <c r="J12" s="19">
        <v>8.9</v>
      </c>
      <c r="K12" s="31">
        <f t="shared" si="4"/>
        <v>3</v>
      </c>
      <c r="L12" s="19">
        <v>12.4</v>
      </c>
      <c r="M12" s="31">
        <f t="shared" si="14"/>
        <v>6</v>
      </c>
      <c r="N12" s="19">
        <f>[6]T100029_1!$E12</f>
        <v>32.2</v>
      </c>
      <c r="O12" s="31">
        <f t="shared" si="15"/>
        <v>3</v>
      </c>
      <c r="P12" s="27">
        <f>[4]Sheet1!$B11/10000</f>
        <v>104.304634731203</v>
      </c>
      <c r="Q12" s="39">
        <f t="shared" si="5"/>
        <v>6</v>
      </c>
      <c r="R12" s="19">
        <f>[4]Sheet1!$C11</f>
        <v>3.6</v>
      </c>
      <c r="S12" s="31">
        <f t="shared" si="0"/>
        <v>2</v>
      </c>
      <c r="T12" s="40">
        <f>[1]Sheet1!$B17/10000</f>
        <v>19.3792</v>
      </c>
      <c r="U12" s="42">
        <f t="shared" si="6"/>
        <v>1</v>
      </c>
      <c r="V12" s="43">
        <f>[1]Sheet1!$C17</f>
        <v>-13.1802949662205</v>
      </c>
      <c r="W12" s="44">
        <f t="shared" si="7"/>
        <v>13</v>
      </c>
      <c r="X12" s="40">
        <f>[1]Sheet1!$D17/10000</f>
        <v>8.0132</v>
      </c>
      <c r="Y12" s="42">
        <f t="shared" si="8"/>
        <v>3</v>
      </c>
      <c r="Z12" s="43">
        <f>[1]Sheet1!$E17</f>
        <v>20.2064144490114</v>
      </c>
      <c r="AA12" s="48">
        <f t="shared" si="9"/>
        <v>10</v>
      </c>
      <c r="AB12" s="49">
        <v>40.25</v>
      </c>
      <c r="AC12" s="53">
        <f t="shared" si="16"/>
        <v>1</v>
      </c>
      <c r="AD12" s="54">
        <v>-9.4</v>
      </c>
      <c r="AE12" s="53">
        <f t="shared" si="10"/>
        <v>3</v>
      </c>
      <c r="AF12" s="55">
        <f>'[12]1-9月'!$C13</f>
        <v>42.71</v>
      </c>
      <c r="AG12" s="53">
        <f t="shared" si="11"/>
        <v>4</v>
      </c>
      <c r="AH12" s="59">
        <f>'[12]1-9月'!$D13</f>
        <v>19.1020635805912</v>
      </c>
      <c r="AI12" s="53">
        <f t="shared" si="12"/>
        <v>1</v>
      </c>
      <c r="AJ12" s="60">
        <f>[9]Sheet1!$E12</f>
        <v>29970.1119882425</v>
      </c>
      <c r="AK12" s="60">
        <f t="shared" si="13"/>
        <v>5</v>
      </c>
      <c r="AL12" s="66">
        <f>[9]Sheet1!$G12</f>
        <v>5.86663222170243</v>
      </c>
      <c r="AM12" s="60">
        <f t="shared" si="1"/>
        <v>6</v>
      </c>
      <c r="AN12" s="60">
        <f>[9]Sheet1!$H12</f>
        <v>19113.8090913791</v>
      </c>
      <c r="AO12" s="60">
        <f t="shared" si="18"/>
        <v>3</v>
      </c>
      <c r="AP12" s="66">
        <f>[9]Sheet1!J12</f>
        <v>7.1680849678211</v>
      </c>
      <c r="AQ12" s="60">
        <f t="shared" si="17"/>
        <v>6</v>
      </c>
      <c r="AR12" s="60">
        <v>39</v>
      </c>
      <c r="AS12" s="60">
        <v>5</v>
      </c>
    </row>
    <row r="13" s="2" customFormat="1" ht="50" customHeight="1" spans="1:45">
      <c r="A13" s="15" t="s">
        <v>402</v>
      </c>
      <c r="B13" s="16">
        <v>64.3476</v>
      </c>
      <c r="C13" s="17">
        <v>4</v>
      </c>
      <c r="D13" s="18">
        <v>4.6</v>
      </c>
      <c r="E13" s="17">
        <v>6</v>
      </c>
      <c r="F13" s="27">
        <v>18.79</v>
      </c>
      <c r="G13" s="15">
        <f t="shared" si="2"/>
        <v>6</v>
      </c>
      <c r="H13" s="19">
        <v>35.6</v>
      </c>
      <c r="I13" s="15">
        <f t="shared" si="3"/>
        <v>4</v>
      </c>
      <c r="J13" s="19">
        <v>6.7</v>
      </c>
      <c r="K13" s="31">
        <f t="shared" si="4"/>
        <v>5</v>
      </c>
      <c r="L13" s="19">
        <v>11.6</v>
      </c>
      <c r="M13" s="31">
        <f t="shared" si="14"/>
        <v>8</v>
      </c>
      <c r="N13" s="19">
        <f>[6]T100029_1!$E13</f>
        <v>24.1</v>
      </c>
      <c r="O13" s="31">
        <f t="shared" si="15"/>
        <v>5</v>
      </c>
      <c r="P13" s="27">
        <f>[4]Sheet1!$B12/10000</f>
        <v>123.937430938633</v>
      </c>
      <c r="Q13" s="39">
        <f t="shared" si="5"/>
        <v>3</v>
      </c>
      <c r="R13" s="19">
        <f>[4]Sheet1!$C12</f>
        <v>3.1</v>
      </c>
      <c r="S13" s="31">
        <f t="shared" si="0"/>
        <v>8</v>
      </c>
      <c r="T13" s="40">
        <f>[1]Sheet1!$B16/10000</f>
        <v>11.9816</v>
      </c>
      <c r="U13" s="42">
        <f t="shared" si="6"/>
        <v>2</v>
      </c>
      <c r="V13" s="43">
        <f>[1]Sheet1!$C16</f>
        <v>10.1766453024855</v>
      </c>
      <c r="W13" s="44">
        <f t="shared" si="7"/>
        <v>11</v>
      </c>
      <c r="X13" s="40">
        <f>[1]Sheet1!$D16/10000</f>
        <v>8.3195</v>
      </c>
      <c r="Y13" s="42">
        <f t="shared" si="8"/>
        <v>1</v>
      </c>
      <c r="Z13" s="43">
        <f>[1]Sheet1!$E16</f>
        <v>12.18916877933</v>
      </c>
      <c r="AA13" s="48">
        <f t="shared" si="9"/>
        <v>11</v>
      </c>
      <c r="AB13" s="49">
        <v>30.1</v>
      </c>
      <c r="AC13" s="53">
        <f t="shared" si="16"/>
        <v>3</v>
      </c>
      <c r="AD13" s="54">
        <v>-9.5</v>
      </c>
      <c r="AE13" s="53">
        <f t="shared" si="10"/>
        <v>4</v>
      </c>
      <c r="AF13" s="55">
        <f>'[12]1-9月'!$C14</f>
        <v>42.24</v>
      </c>
      <c r="AG13" s="53">
        <f t="shared" si="11"/>
        <v>5</v>
      </c>
      <c r="AH13" s="59">
        <f>'[12]1-9月'!$D14</f>
        <v>11.6869381279746</v>
      </c>
      <c r="AI13" s="53">
        <f t="shared" si="12"/>
        <v>10</v>
      </c>
      <c r="AJ13" s="60">
        <f>[9]Sheet1!$E13</f>
        <v>21447.1908591776</v>
      </c>
      <c r="AK13" s="60">
        <f t="shared" si="13"/>
        <v>10</v>
      </c>
      <c r="AL13" s="66">
        <f>[9]Sheet1!$G13</f>
        <v>5.58830472660415</v>
      </c>
      <c r="AM13" s="60">
        <f t="shared" si="1"/>
        <v>9</v>
      </c>
      <c r="AN13" s="60">
        <f>[9]Sheet1!$H13</f>
        <v>11598.170951967</v>
      </c>
      <c r="AO13" s="60">
        <f t="shared" si="18"/>
        <v>8</v>
      </c>
      <c r="AP13" s="66">
        <f>[9]Sheet1!J13</f>
        <v>7.29085110938527</v>
      </c>
      <c r="AQ13" s="60">
        <f t="shared" si="17"/>
        <v>4</v>
      </c>
      <c r="AR13" s="60">
        <v>31</v>
      </c>
      <c r="AS13" s="60">
        <v>7</v>
      </c>
    </row>
    <row r="14" s="2" customFormat="1" ht="50" customHeight="1" spans="1:45">
      <c r="A14" s="15" t="s">
        <v>403</v>
      </c>
      <c r="B14" s="16">
        <v>57.1686</v>
      </c>
      <c r="C14" s="17">
        <v>5</v>
      </c>
      <c r="D14" s="18">
        <v>4.7</v>
      </c>
      <c r="E14" s="17">
        <v>3</v>
      </c>
      <c r="F14" s="27">
        <v>7.35</v>
      </c>
      <c r="G14" s="15">
        <f t="shared" si="2"/>
        <v>12</v>
      </c>
      <c r="H14" s="19">
        <v>25.6</v>
      </c>
      <c r="I14" s="15">
        <f t="shared" si="3"/>
        <v>9</v>
      </c>
      <c r="J14" s="19">
        <v>6.4</v>
      </c>
      <c r="K14" s="31">
        <f t="shared" si="4"/>
        <v>6</v>
      </c>
      <c r="L14" s="19">
        <v>13.4</v>
      </c>
      <c r="M14" s="31">
        <f t="shared" si="14"/>
        <v>4</v>
      </c>
      <c r="N14" s="19">
        <f>[6]T100029_1!$E14</f>
        <v>20.5</v>
      </c>
      <c r="O14" s="31">
        <f t="shared" si="15"/>
        <v>7</v>
      </c>
      <c r="P14" s="27">
        <f>[4]Sheet1!$B13/10000</f>
        <v>93.3635003945225</v>
      </c>
      <c r="Q14" s="39">
        <f t="shared" si="5"/>
        <v>7</v>
      </c>
      <c r="R14" s="19">
        <f>[4]Sheet1!$C13</f>
        <v>2.9</v>
      </c>
      <c r="S14" s="31">
        <f t="shared" si="0"/>
        <v>11</v>
      </c>
      <c r="T14" s="40">
        <f>[1]Sheet1!$B15/10000</f>
        <v>11.8459</v>
      </c>
      <c r="U14" s="42">
        <f t="shared" si="6"/>
        <v>3</v>
      </c>
      <c r="V14" s="43">
        <f>[1]Sheet1!$C15</f>
        <v>14.1795504491653</v>
      </c>
      <c r="W14" s="44">
        <f t="shared" si="7"/>
        <v>10</v>
      </c>
      <c r="X14" s="40">
        <f>[1]Sheet1!$D15/10000</f>
        <v>8.2366</v>
      </c>
      <c r="Y14" s="42">
        <f t="shared" si="8"/>
        <v>2</v>
      </c>
      <c r="Z14" s="43">
        <f>[1]Sheet1!$E15</f>
        <v>5.09218500797448</v>
      </c>
      <c r="AA14" s="48">
        <f t="shared" si="9"/>
        <v>13</v>
      </c>
      <c r="AB14" s="49">
        <v>28.34</v>
      </c>
      <c r="AC14" s="53">
        <f t="shared" si="16"/>
        <v>5</v>
      </c>
      <c r="AD14" s="54">
        <v>-9.1</v>
      </c>
      <c r="AE14" s="53">
        <f t="shared" si="10"/>
        <v>2</v>
      </c>
      <c r="AF14" s="55">
        <f>'[12]1-9月'!$C15</f>
        <v>28.06</v>
      </c>
      <c r="AG14" s="53">
        <f t="shared" si="11"/>
        <v>7</v>
      </c>
      <c r="AH14" s="59">
        <f>'[12]1-9月'!$D15</f>
        <v>12.1502797761791</v>
      </c>
      <c r="AI14" s="53">
        <f t="shared" si="12"/>
        <v>7</v>
      </c>
      <c r="AJ14" s="60">
        <f>[9]Sheet1!$E$15</f>
        <v>29366.2052288325</v>
      </c>
      <c r="AK14" s="60">
        <f t="shared" si="13"/>
        <v>7</v>
      </c>
      <c r="AL14" s="66">
        <f>[9]Sheet1!$G15</f>
        <v>5.77071664278044</v>
      </c>
      <c r="AM14" s="60">
        <f t="shared" si="1"/>
        <v>7</v>
      </c>
      <c r="AN14" s="60">
        <f>[9]Sheet1!$H$15</f>
        <v>18076.5201763302</v>
      </c>
      <c r="AO14" s="60">
        <f t="shared" si="18"/>
        <v>6</v>
      </c>
      <c r="AP14" s="66">
        <f>[9]Sheet1!J15</f>
        <v>7.03158513681658</v>
      </c>
      <c r="AQ14" s="60">
        <f t="shared" si="17"/>
        <v>8</v>
      </c>
      <c r="AR14" s="60">
        <v>33</v>
      </c>
      <c r="AS14" s="60">
        <v>8</v>
      </c>
    </row>
    <row r="15" s="2" customFormat="1" ht="50" customHeight="1" spans="1:45">
      <c r="A15" s="15" t="s">
        <v>404</v>
      </c>
      <c r="B15" s="16">
        <v>44.3192</v>
      </c>
      <c r="C15" s="17">
        <v>6</v>
      </c>
      <c r="D15" s="18">
        <v>4.9</v>
      </c>
      <c r="E15" s="17">
        <v>2</v>
      </c>
      <c r="F15" s="27">
        <v>10.35</v>
      </c>
      <c r="G15" s="15">
        <f t="shared" si="2"/>
        <v>10</v>
      </c>
      <c r="H15" s="19">
        <v>21.5</v>
      </c>
      <c r="I15" s="15">
        <f t="shared" si="3"/>
        <v>10</v>
      </c>
      <c r="J15" s="19">
        <v>6.2</v>
      </c>
      <c r="K15" s="31">
        <f t="shared" si="4"/>
        <v>7</v>
      </c>
      <c r="L15" s="19">
        <v>12.4</v>
      </c>
      <c r="M15" s="31">
        <f t="shared" si="14"/>
        <v>6</v>
      </c>
      <c r="N15" s="19">
        <f>[6]T100029_1!$E15</f>
        <v>21.9</v>
      </c>
      <c r="O15" s="31">
        <f t="shared" si="15"/>
        <v>6</v>
      </c>
      <c r="P15" s="27">
        <f>[4]Sheet1!$B14/10000</f>
        <v>77.7949706615142</v>
      </c>
      <c r="Q15" s="39">
        <f t="shared" si="5"/>
        <v>8</v>
      </c>
      <c r="R15" s="19">
        <f>[4]Sheet1!$C14</f>
        <v>3.2</v>
      </c>
      <c r="S15" s="31">
        <f t="shared" si="0"/>
        <v>7</v>
      </c>
      <c r="T15" s="40">
        <f>[1]Sheet1!$B18/10000</f>
        <v>7.6611</v>
      </c>
      <c r="U15" s="42">
        <f t="shared" si="6"/>
        <v>5</v>
      </c>
      <c r="V15" s="43">
        <f>[1]Sheet1!$C18</f>
        <v>26.2707674050633</v>
      </c>
      <c r="W15" s="44">
        <f t="shared" si="7"/>
        <v>5</v>
      </c>
      <c r="X15" s="40">
        <f>[1]Sheet1!$D18/10000</f>
        <v>5.1531</v>
      </c>
      <c r="Y15" s="42">
        <f t="shared" si="8"/>
        <v>7</v>
      </c>
      <c r="Z15" s="43">
        <f>[1]Sheet1!$E18</f>
        <v>26.8174435202048</v>
      </c>
      <c r="AA15" s="48">
        <f t="shared" si="9"/>
        <v>6</v>
      </c>
      <c r="AB15" s="49">
        <v>27.02</v>
      </c>
      <c r="AC15" s="53">
        <f t="shared" si="16"/>
        <v>6</v>
      </c>
      <c r="AD15" s="54">
        <v>-27.6</v>
      </c>
      <c r="AE15" s="53">
        <f t="shared" si="10"/>
        <v>6</v>
      </c>
      <c r="AF15" s="55">
        <f>'[12]1-9月'!$C16</f>
        <v>10.69</v>
      </c>
      <c r="AG15" s="53">
        <f t="shared" si="11"/>
        <v>11</v>
      </c>
      <c r="AH15" s="59">
        <f>'[12]1-9月'!$D16</f>
        <v>13.3616118769883</v>
      </c>
      <c r="AI15" s="53">
        <f t="shared" si="12"/>
        <v>6</v>
      </c>
      <c r="AJ15" s="60">
        <f>[9]Sheet1!$E$16</f>
        <v>28445.227030756</v>
      </c>
      <c r="AK15" s="60">
        <f t="shared" si="13"/>
        <v>9</v>
      </c>
      <c r="AL15" s="66">
        <f>[9]Sheet1!$G16</f>
        <v>6.21721147409771</v>
      </c>
      <c r="AM15" s="60">
        <f t="shared" si="1"/>
        <v>1</v>
      </c>
      <c r="AN15" s="60">
        <f>[9]Sheet1!$H$16</f>
        <v>16989.4470150425</v>
      </c>
      <c r="AO15" s="60">
        <f t="shared" si="18"/>
        <v>7</v>
      </c>
      <c r="AP15" s="66">
        <f>[9]Sheet1!J16</f>
        <v>7.29042681934694</v>
      </c>
      <c r="AQ15" s="60">
        <f t="shared" si="17"/>
        <v>5</v>
      </c>
      <c r="AR15" s="60">
        <v>19</v>
      </c>
      <c r="AS15" s="60">
        <v>5</v>
      </c>
    </row>
    <row r="16" s="2" customFormat="1" ht="50" customHeight="1" spans="1:45">
      <c r="A16" s="15" t="s">
        <v>427</v>
      </c>
      <c r="B16" s="16">
        <v>5.4769</v>
      </c>
      <c r="C16" s="17">
        <v>11</v>
      </c>
      <c r="D16" s="18">
        <v>3.5</v>
      </c>
      <c r="E16" s="17">
        <v>9</v>
      </c>
      <c r="F16" s="27">
        <v>44.71</v>
      </c>
      <c r="G16" s="15">
        <f t="shared" si="2"/>
        <v>2</v>
      </c>
      <c r="H16" s="19">
        <v>19.5</v>
      </c>
      <c r="I16" s="15">
        <f t="shared" si="3"/>
        <v>11</v>
      </c>
      <c r="J16" s="19">
        <v>14.4</v>
      </c>
      <c r="K16" s="31">
        <f t="shared" si="4"/>
        <v>2</v>
      </c>
      <c r="L16" s="19">
        <v>13.1</v>
      </c>
      <c r="M16" s="31">
        <f t="shared" si="14"/>
        <v>5</v>
      </c>
      <c r="N16" s="19">
        <f>[6]T100029_1!$E16</f>
        <v>9.4</v>
      </c>
      <c r="O16" s="31">
        <f t="shared" si="15"/>
        <v>10</v>
      </c>
      <c r="P16" s="27">
        <f>[4]Sheet1!$B15/10000</f>
        <v>166.437872145883</v>
      </c>
      <c r="Q16" s="39">
        <f t="shared" si="5"/>
        <v>2</v>
      </c>
      <c r="R16" s="19">
        <f>[4]Sheet1!$C15</f>
        <v>3.3</v>
      </c>
      <c r="S16" s="31">
        <f t="shared" si="0"/>
        <v>5</v>
      </c>
      <c r="T16" s="40">
        <f>[1]Sheet1!$B8/10000</f>
        <v>7.1675</v>
      </c>
      <c r="U16" s="42">
        <f t="shared" si="6"/>
        <v>6</v>
      </c>
      <c r="V16" s="43">
        <f>[1]Sheet1!$C8</f>
        <v>19.8959535638413</v>
      </c>
      <c r="W16" s="44">
        <f t="shared" si="7"/>
        <v>7</v>
      </c>
      <c r="X16" s="40">
        <f>[1]Sheet1!$D8/10000</f>
        <v>6.8571</v>
      </c>
      <c r="Y16" s="42">
        <f t="shared" si="8"/>
        <v>4</v>
      </c>
      <c r="Z16" s="43">
        <f>[1]Sheet1!$E8</f>
        <v>20.4944823223448</v>
      </c>
      <c r="AA16" s="48">
        <f t="shared" si="9"/>
        <v>9</v>
      </c>
      <c r="AB16" s="49">
        <v>21.64</v>
      </c>
      <c r="AC16" s="53">
        <f t="shared" si="16"/>
        <v>7</v>
      </c>
      <c r="AD16" s="54">
        <v>-60.5</v>
      </c>
      <c r="AE16" s="53">
        <f t="shared" si="10"/>
        <v>11</v>
      </c>
      <c r="AF16" s="55">
        <f>'[12]1-9月'!$C8</f>
        <v>123.48</v>
      </c>
      <c r="AG16" s="53">
        <f t="shared" si="11"/>
        <v>1</v>
      </c>
      <c r="AH16" s="59">
        <f>'[12]1-9月'!$D8</f>
        <v>9.15841584158417</v>
      </c>
      <c r="AI16" s="53">
        <f t="shared" si="12"/>
        <v>11</v>
      </c>
      <c r="AJ16" s="60" t="s">
        <v>42</v>
      </c>
      <c r="AK16" s="60" t="s">
        <v>42</v>
      </c>
      <c r="AL16" s="60" t="s">
        <v>42</v>
      </c>
      <c r="AM16" s="60" t="s">
        <v>42</v>
      </c>
      <c r="AN16" s="60" t="s">
        <v>42</v>
      </c>
      <c r="AO16" s="60" t="s">
        <v>42</v>
      </c>
      <c r="AP16" s="60" t="s">
        <v>42</v>
      </c>
      <c r="AQ16" s="60" t="s">
        <v>42</v>
      </c>
      <c r="AR16" s="60">
        <v>3</v>
      </c>
      <c r="AS16" s="60">
        <v>1</v>
      </c>
    </row>
    <row r="17" s="2" customFormat="1" ht="50" customHeight="1" spans="1:45">
      <c r="A17" s="15" t="s">
        <v>406</v>
      </c>
      <c r="B17" s="16">
        <v>0.7561</v>
      </c>
      <c r="C17" s="17">
        <v>12</v>
      </c>
      <c r="D17" s="18">
        <v>3.1</v>
      </c>
      <c r="E17" s="17">
        <v>12</v>
      </c>
      <c r="F17" s="27">
        <v>24.89</v>
      </c>
      <c r="G17" s="15">
        <f t="shared" si="2"/>
        <v>4</v>
      </c>
      <c r="H17" s="19">
        <v>27.1</v>
      </c>
      <c r="I17" s="15">
        <f t="shared" si="3"/>
        <v>7</v>
      </c>
      <c r="J17" s="19">
        <v>2.3</v>
      </c>
      <c r="K17" s="31">
        <f t="shared" si="4"/>
        <v>13</v>
      </c>
      <c r="L17" s="19">
        <v>10.7</v>
      </c>
      <c r="M17" s="31">
        <f t="shared" si="14"/>
        <v>9</v>
      </c>
      <c r="N17" s="19">
        <f>[6]T100029_1!$E17</f>
        <v>2.4</v>
      </c>
      <c r="O17" s="31">
        <f t="shared" si="15"/>
        <v>12</v>
      </c>
      <c r="P17" s="27">
        <f>[4]Sheet1!$B16/10000</f>
        <v>36.1141150237722</v>
      </c>
      <c r="Q17" s="39">
        <f t="shared" si="5"/>
        <v>10</v>
      </c>
      <c r="R17" s="19">
        <f>[4]Sheet1!$C16</f>
        <v>3.3</v>
      </c>
      <c r="S17" s="31">
        <f t="shared" si="0"/>
        <v>5</v>
      </c>
      <c r="T17" s="40">
        <f>[1]Sheet1!$B9/10000</f>
        <v>2.0302</v>
      </c>
      <c r="U17" s="42">
        <f t="shared" si="6"/>
        <v>12</v>
      </c>
      <c r="V17" s="43">
        <f>[1]Sheet1!$C9</f>
        <v>32.6148017506042</v>
      </c>
      <c r="W17" s="44">
        <f t="shared" si="7"/>
        <v>3</v>
      </c>
      <c r="X17" s="40">
        <f>[1]Sheet1!$D9/10000</f>
        <v>1.6277</v>
      </c>
      <c r="Y17" s="42">
        <f t="shared" si="8"/>
        <v>12</v>
      </c>
      <c r="Z17" s="43">
        <f>[1]Sheet1!$E9</f>
        <v>30.7704667791436</v>
      </c>
      <c r="AA17" s="48">
        <f t="shared" si="9"/>
        <v>4</v>
      </c>
      <c r="AB17" s="49">
        <v>13.34</v>
      </c>
      <c r="AC17" s="53">
        <f t="shared" si="16"/>
        <v>9</v>
      </c>
      <c r="AD17" s="54">
        <v>-65.1</v>
      </c>
      <c r="AE17" s="53">
        <f t="shared" si="10"/>
        <v>12</v>
      </c>
      <c r="AF17" s="55">
        <f>'[12]1-9月'!$C9</f>
        <v>29.11</v>
      </c>
      <c r="AG17" s="53">
        <f t="shared" si="11"/>
        <v>6</v>
      </c>
      <c r="AH17" s="59">
        <f>'[12]1-9月'!$D9</f>
        <v>15.7455268389662</v>
      </c>
      <c r="AI17" s="53">
        <f t="shared" si="12"/>
        <v>4</v>
      </c>
      <c r="AJ17" s="60" t="s">
        <v>42</v>
      </c>
      <c r="AK17" s="60" t="s">
        <v>42</v>
      </c>
      <c r="AL17" s="60" t="s">
        <v>42</v>
      </c>
      <c r="AM17" s="60" t="s">
        <v>42</v>
      </c>
      <c r="AN17" s="60" t="s">
        <v>42</v>
      </c>
      <c r="AO17" s="60" t="s">
        <v>42</v>
      </c>
      <c r="AP17" s="60" t="s">
        <v>42</v>
      </c>
      <c r="AQ17" s="60" t="s">
        <v>42</v>
      </c>
      <c r="AR17" s="60">
        <v>5</v>
      </c>
      <c r="AS17" s="60">
        <v>0</v>
      </c>
    </row>
    <row r="18" s="2" customFormat="1" ht="50" customHeight="1" spans="1:45">
      <c r="A18" s="15" t="s">
        <v>407</v>
      </c>
      <c r="B18" s="16">
        <v>16.5274</v>
      </c>
      <c r="C18" s="17">
        <v>8</v>
      </c>
      <c r="D18" s="18">
        <v>4.7</v>
      </c>
      <c r="E18" s="17">
        <v>3</v>
      </c>
      <c r="F18" s="27">
        <v>4.51</v>
      </c>
      <c r="G18" s="15">
        <f t="shared" si="2"/>
        <v>13</v>
      </c>
      <c r="H18" s="19">
        <v>26.1</v>
      </c>
      <c r="I18" s="15">
        <f t="shared" si="3"/>
        <v>8</v>
      </c>
      <c r="J18" s="19">
        <v>4.4</v>
      </c>
      <c r="K18" s="31">
        <f t="shared" si="4"/>
        <v>9</v>
      </c>
      <c r="L18" s="19">
        <v>8.9</v>
      </c>
      <c r="M18" s="31">
        <f t="shared" si="14"/>
        <v>10</v>
      </c>
      <c r="N18" s="19">
        <f>[6]T100029_1!$E20</f>
        <v>10.2</v>
      </c>
      <c r="O18" s="31">
        <f t="shared" si="15"/>
        <v>9</v>
      </c>
      <c r="P18" s="27">
        <f>[4]Sheet1!$B17/10000</f>
        <v>15.8079023385177</v>
      </c>
      <c r="Q18" s="39">
        <f t="shared" si="5"/>
        <v>13</v>
      </c>
      <c r="R18" s="19">
        <f>[4]Sheet1!$C17</f>
        <v>3.4</v>
      </c>
      <c r="S18" s="31">
        <f t="shared" si="0"/>
        <v>4</v>
      </c>
      <c r="T18" s="40">
        <f>[1]Sheet1!$B7/10000</f>
        <v>1.3505</v>
      </c>
      <c r="U18" s="42">
        <f t="shared" si="6"/>
        <v>13</v>
      </c>
      <c r="V18" s="43">
        <f>[1]Sheet1!$C7</f>
        <v>30.9639255236618</v>
      </c>
      <c r="W18" s="44">
        <f t="shared" si="7"/>
        <v>4</v>
      </c>
      <c r="X18" s="40">
        <f>[1]Sheet1!$D7/10000</f>
        <v>1.0546</v>
      </c>
      <c r="Y18" s="42">
        <f t="shared" si="8"/>
        <v>13</v>
      </c>
      <c r="Z18" s="43">
        <f>[1]Sheet1!$E7</f>
        <v>39.4789049067584</v>
      </c>
      <c r="AA18" s="48">
        <f t="shared" si="9"/>
        <v>3</v>
      </c>
      <c r="AB18" s="49">
        <v>1.15</v>
      </c>
      <c r="AC18" s="53">
        <f t="shared" si="16"/>
        <v>12</v>
      </c>
      <c r="AD18" s="54">
        <v>-51.1</v>
      </c>
      <c r="AE18" s="53">
        <f t="shared" si="10"/>
        <v>8</v>
      </c>
      <c r="AF18" s="55">
        <f>'[12]1-9月'!$C10</f>
        <v>4.71</v>
      </c>
      <c r="AG18" s="53">
        <f t="shared" si="11"/>
        <v>13</v>
      </c>
      <c r="AH18" s="59">
        <f>'[12]1-9月'!$D10</f>
        <v>12.1428571428571</v>
      </c>
      <c r="AI18" s="53">
        <f t="shared" si="12"/>
        <v>8</v>
      </c>
      <c r="AJ18" s="60">
        <f>[9]Sheet1!$E$14</f>
        <v>31886.0573837122</v>
      </c>
      <c r="AK18" s="60">
        <f t="shared" si="13"/>
        <v>4</v>
      </c>
      <c r="AL18" s="66">
        <f>[9]Sheet1!$G14</f>
        <v>5.53014590001027</v>
      </c>
      <c r="AM18" s="60">
        <f>RANK(AL18,$AL$7:$AL$18,0)</f>
        <v>10</v>
      </c>
      <c r="AN18" s="60">
        <f>[9]Sheet1!$H$14</f>
        <v>24085.9330990132</v>
      </c>
      <c r="AO18" s="60">
        <f t="shared" si="18"/>
        <v>1</v>
      </c>
      <c r="AP18" s="66">
        <f>[9]Sheet1!J14</f>
        <v>7.38665035326689</v>
      </c>
      <c r="AQ18" s="60">
        <f>RANK(AP18,$AP$9:$AP$18,0)</f>
        <v>3</v>
      </c>
      <c r="AR18" s="60">
        <v>2</v>
      </c>
      <c r="AS18" s="60">
        <v>1</v>
      </c>
    </row>
    <row r="19" s="2" customFormat="1" ht="50" customHeight="1" spans="1:45">
      <c r="A19" s="15" t="s">
        <v>408</v>
      </c>
      <c r="B19" s="19" t="s">
        <v>42</v>
      </c>
      <c r="C19" s="19" t="s">
        <v>42</v>
      </c>
      <c r="D19" s="19" t="s">
        <v>42</v>
      </c>
      <c r="E19" s="19" t="s">
        <v>42</v>
      </c>
      <c r="F19" s="27">
        <v>52.28</v>
      </c>
      <c r="G19" s="15">
        <f t="shared" si="2"/>
        <v>1</v>
      </c>
      <c r="H19" s="19">
        <v>74.3</v>
      </c>
      <c r="I19" s="15">
        <f t="shared" si="3"/>
        <v>1</v>
      </c>
      <c r="J19" s="19">
        <v>22.2</v>
      </c>
      <c r="K19" s="31">
        <f t="shared" si="4"/>
        <v>1</v>
      </c>
      <c r="L19" s="19">
        <v>28.7</v>
      </c>
      <c r="M19" s="31">
        <f t="shared" si="14"/>
        <v>2</v>
      </c>
      <c r="N19" s="19">
        <f>[6]T100029_1!$E18</f>
        <v>40.9</v>
      </c>
      <c r="O19" s="31">
        <f t="shared" si="15"/>
        <v>1</v>
      </c>
      <c r="P19" s="27">
        <f>[4]Sheet1!$B18/10000</f>
        <v>26.527205812171</v>
      </c>
      <c r="Q19" s="39">
        <f t="shared" si="5"/>
        <v>12</v>
      </c>
      <c r="R19" s="19">
        <f>[4]Sheet1!$C18</f>
        <v>3</v>
      </c>
      <c r="S19" s="31">
        <f t="shared" si="0"/>
        <v>10</v>
      </c>
      <c r="T19" s="40">
        <f>[1]Sheet1!$B10/10000</f>
        <v>6.8413</v>
      </c>
      <c r="U19" s="42">
        <f t="shared" si="6"/>
        <v>7</v>
      </c>
      <c r="V19" s="43">
        <f>[1]Sheet1!$C10</f>
        <v>69.5111375405734</v>
      </c>
      <c r="W19" s="44">
        <f t="shared" si="7"/>
        <v>1</v>
      </c>
      <c r="X19" s="40">
        <f>[1]Sheet1!$D10/10000</f>
        <v>5.7855</v>
      </c>
      <c r="Y19" s="42">
        <f t="shared" si="8"/>
        <v>6</v>
      </c>
      <c r="Z19" s="43">
        <f>[1]Sheet1!$E10</f>
        <v>59.7542454783929</v>
      </c>
      <c r="AA19" s="48">
        <f t="shared" si="9"/>
        <v>1</v>
      </c>
      <c r="AB19" s="49">
        <v>5.31</v>
      </c>
      <c r="AC19" s="53">
        <f t="shared" si="16"/>
        <v>10</v>
      </c>
      <c r="AD19" s="54">
        <v>-40.3</v>
      </c>
      <c r="AE19" s="53">
        <f t="shared" si="10"/>
        <v>7</v>
      </c>
      <c r="AF19" s="55">
        <f>'[12]1-9月'!$C$17</f>
        <v>67.41</v>
      </c>
      <c r="AG19" s="53">
        <f t="shared" si="11"/>
        <v>2</v>
      </c>
      <c r="AH19" s="59">
        <f>'[12]1-9月'!$D17</f>
        <v>-0.295814228664398</v>
      </c>
      <c r="AI19" s="53">
        <f t="shared" si="12"/>
        <v>13</v>
      </c>
      <c r="AJ19" s="60" t="s">
        <v>42</v>
      </c>
      <c r="AK19" s="60" t="s">
        <v>42</v>
      </c>
      <c r="AL19" s="60" t="s">
        <v>42</v>
      </c>
      <c r="AM19" s="60" t="s">
        <v>42</v>
      </c>
      <c r="AN19" s="60" t="s">
        <v>42</v>
      </c>
      <c r="AO19" s="60" t="s">
        <v>42</v>
      </c>
      <c r="AP19" s="60" t="s">
        <v>42</v>
      </c>
      <c r="AQ19" s="60" t="s">
        <v>42</v>
      </c>
      <c r="AR19" s="60">
        <v>10</v>
      </c>
      <c r="AS19" s="60">
        <v>3</v>
      </c>
    </row>
    <row r="20" ht="32.75" customHeight="1" spans="1:35">
      <c r="A20" s="20" t="s">
        <v>428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50"/>
      <c r="AC20" s="50"/>
      <c r="AD20" s="50"/>
      <c r="AE20" s="50"/>
      <c r="AF20" s="50"/>
      <c r="AG20" s="50"/>
      <c r="AH20" s="50"/>
      <c r="AI20" s="50"/>
    </row>
    <row r="21" spans="12:15">
      <c r="L21" s="7"/>
      <c r="M21" s="7"/>
      <c r="N21" s="7"/>
      <c r="O21" s="7"/>
    </row>
    <row r="22" spans="12:15">
      <c r="L22" s="7"/>
      <c r="M22" s="7"/>
      <c r="N22" s="7"/>
      <c r="O22" s="7"/>
    </row>
    <row r="23" spans="12:15">
      <c r="L23" s="7"/>
      <c r="M23" s="7"/>
      <c r="N23" s="7"/>
      <c r="O23" s="7"/>
    </row>
    <row r="24" spans="12:15">
      <c r="L24" s="7"/>
      <c r="M24" s="7"/>
      <c r="N24" s="7"/>
      <c r="O24" s="7"/>
    </row>
    <row r="25" spans="12:15">
      <c r="L25" s="7"/>
      <c r="M25" s="7"/>
      <c r="N25" s="7"/>
      <c r="O25" s="7"/>
    </row>
    <row r="26" spans="12:15">
      <c r="L26" s="7"/>
      <c r="M26" s="7"/>
      <c r="N26" s="7"/>
      <c r="O26" s="7"/>
    </row>
    <row r="27" spans="12:15">
      <c r="L27" s="7"/>
      <c r="M27" s="7"/>
      <c r="N27" s="7"/>
      <c r="O27" s="7"/>
    </row>
    <row r="28" spans="12:15">
      <c r="L28" s="7"/>
      <c r="M28" s="7"/>
      <c r="N28" s="7"/>
      <c r="O28" s="7"/>
    </row>
    <row r="29" spans="12:15">
      <c r="L29" s="7"/>
      <c r="M29" s="7"/>
      <c r="N29" s="7"/>
      <c r="O29" s="7"/>
    </row>
    <row r="30" spans="12:15">
      <c r="L30" s="7"/>
      <c r="M30" s="7"/>
      <c r="N30" s="7"/>
      <c r="O30" s="7"/>
    </row>
    <row r="31" spans="12:15">
      <c r="L31" s="7"/>
      <c r="M31" s="7"/>
      <c r="N31" s="7"/>
      <c r="O31" s="7"/>
    </row>
    <row r="32" spans="12:15">
      <c r="L32" s="7"/>
      <c r="M32" s="7"/>
      <c r="N32" s="7"/>
      <c r="O32" s="7"/>
    </row>
    <row r="33" spans="12:15">
      <c r="L33" s="7"/>
      <c r="M33" s="7"/>
      <c r="N33" s="7"/>
      <c r="O33" s="7"/>
    </row>
    <row r="34" spans="12:15">
      <c r="L34" s="7"/>
      <c r="M34" s="7"/>
      <c r="N34" s="7"/>
      <c r="O34" s="7"/>
    </row>
    <row r="35" spans="12:15">
      <c r="L35" s="7"/>
      <c r="M35" s="7"/>
      <c r="N35" s="7"/>
      <c r="O35" s="7"/>
    </row>
    <row r="36" spans="12:15">
      <c r="L36" s="7"/>
      <c r="M36" s="7"/>
      <c r="N36" s="7"/>
      <c r="O36" s="7"/>
    </row>
    <row r="37" spans="12:15">
      <c r="L37" s="7"/>
      <c r="M37" s="7"/>
      <c r="N37" s="7"/>
      <c r="O37" s="7"/>
    </row>
    <row r="38" spans="12:15">
      <c r="L38" s="7"/>
      <c r="M38" s="7"/>
      <c r="N38" s="7"/>
      <c r="O38" s="7"/>
    </row>
    <row r="39" spans="12:15">
      <c r="L39" s="7"/>
      <c r="M39" s="7"/>
      <c r="N39" s="7"/>
      <c r="O39" s="7"/>
    </row>
    <row r="40" spans="12:15">
      <c r="L40" s="7"/>
      <c r="M40" s="7"/>
      <c r="N40" s="7"/>
      <c r="O40" s="7"/>
    </row>
    <row r="41" spans="12:15">
      <c r="L41" s="7"/>
      <c r="M41" s="7"/>
      <c r="N41" s="7"/>
      <c r="O41" s="7"/>
    </row>
    <row r="42" spans="12:15">
      <c r="L42" s="7"/>
      <c r="M42" s="7"/>
      <c r="N42" s="7"/>
      <c r="O42" s="7"/>
    </row>
    <row r="43" spans="12:15">
      <c r="L43" s="7"/>
      <c r="M43" s="7"/>
      <c r="N43" s="7"/>
      <c r="O43" s="7"/>
    </row>
    <row r="44" spans="12:15">
      <c r="L44" s="7"/>
      <c r="M44" s="7"/>
      <c r="N44" s="7"/>
      <c r="O44" s="7"/>
    </row>
    <row r="45" spans="12:15">
      <c r="L45" s="7"/>
      <c r="M45" s="7"/>
      <c r="N45" s="7"/>
      <c r="O45" s="7"/>
    </row>
  </sheetData>
  <mergeCells count="17">
    <mergeCell ref="A2:AS2"/>
    <mergeCell ref="N3:O3"/>
    <mergeCell ref="N4:O4"/>
    <mergeCell ref="A20:AA20"/>
    <mergeCell ref="A3:A4"/>
    <mergeCell ref="J3:K4"/>
    <mergeCell ref="L3:M4"/>
    <mergeCell ref="AR3:AS4"/>
    <mergeCell ref="P3:S4"/>
    <mergeCell ref="T3:W4"/>
    <mergeCell ref="X3:AA4"/>
    <mergeCell ref="AB3:AE4"/>
    <mergeCell ref="AF3:AI4"/>
    <mergeCell ref="AJ3:AM4"/>
    <mergeCell ref="AN3:AQ4"/>
    <mergeCell ref="B3:E4"/>
    <mergeCell ref="F3:I4"/>
  </mergeCells>
  <printOptions horizontalCentered="1"/>
  <pageMargins left="0.389583333333333" right="0.389583333333333" top="0.511805555555556" bottom="0.428472222222222" header="0.468055555555556" footer="0.511805555555556"/>
  <pageSetup paperSize="9" scale="17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22"/>
  <sheetViews>
    <sheetView workbookViewId="0">
      <selection activeCell="B4" sqref="B4"/>
    </sheetView>
  </sheetViews>
  <sheetFormatPr defaultColWidth="9" defaultRowHeight="15.75" outlineLevelCol="4"/>
  <cols>
    <col min="1" max="1" width="29" style="90" customWidth="1"/>
    <col min="2" max="2" width="15.8833333333333" style="90" customWidth="1"/>
    <col min="3" max="3" width="12.8833333333333" style="90" customWidth="1"/>
    <col min="4" max="4" width="21.5" style="90" customWidth="1"/>
    <col min="5" max="16384" width="8.88333333333333" style="90"/>
  </cols>
  <sheetData>
    <row r="1" ht="20.25" spans="1:4">
      <c r="A1" s="332" t="s">
        <v>36</v>
      </c>
      <c r="B1" s="332"/>
      <c r="C1" s="332"/>
      <c r="D1" s="332"/>
    </row>
    <row r="2" spans="1:2">
      <c r="A2" s="242"/>
      <c r="B2" s="242"/>
    </row>
    <row r="3" ht="24.05" customHeight="1" spans="1:5">
      <c r="A3" s="333" t="s">
        <v>73</v>
      </c>
      <c r="B3" s="346" t="s">
        <v>74</v>
      </c>
      <c r="C3" s="335" t="s">
        <v>75</v>
      </c>
      <c r="D3" s="335" t="s">
        <v>76</v>
      </c>
      <c r="E3" s="242"/>
    </row>
    <row r="4" ht="24.05" customHeight="1" spans="1:5">
      <c r="A4" s="336" t="s">
        <v>77</v>
      </c>
      <c r="B4" s="347">
        <f>'[8]4306'!$D$10/10000</f>
        <v>3297.5941</v>
      </c>
      <c r="C4" s="348">
        <f>'[8]4306'!$L10</f>
        <v>5.36</v>
      </c>
      <c r="D4" s="348" t="s">
        <v>42</v>
      </c>
      <c r="E4" s="242"/>
    </row>
    <row r="5" ht="24.05" customHeight="1" spans="1:5">
      <c r="A5" s="349" t="s">
        <v>78</v>
      </c>
      <c r="B5" s="349"/>
      <c r="C5" s="349"/>
      <c r="D5" s="350"/>
      <c r="E5" s="242"/>
    </row>
    <row r="6" ht="24.05" customHeight="1" spans="1:5">
      <c r="A6" s="340" t="s">
        <v>79</v>
      </c>
      <c r="B6" s="351">
        <f>'[8]4306'!$D11/10000</f>
        <v>300.51236009953</v>
      </c>
      <c r="C6" s="348">
        <f>'[8]4306'!$L11</f>
        <v>4.6</v>
      </c>
      <c r="D6" s="339">
        <f>B6/$B$4*100</f>
        <v>9.11307914153322</v>
      </c>
      <c r="E6" s="242"/>
    </row>
    <row r="7" ht="24.05" customHeight="1" spans="1:5">
      <c r="A7" s="340" t="s">
        <v>80</v>
      </c>
      <c r="B7" s="351">
        <f>'[8]4306'!$D12/10000</f>
        <v>1157.32389751255</v>
      </c>
      <c r="C7" s="348">
        <f>'[8]4306'!$L12</f>
        <v>6.4</v>
      </c>
      <c r="D7" s="339">
        <f>B7/$B$4*100</f>
        <v>35.0960082537918</v>
      </c>
      <c r="E7" s="242"/>
    </row>
    <row r="8" ht="24.05" customHeight="1" spans="1:5">
      <c r="A8" s="340" t="s">
        <v>81</v>
      </c>
      <c r="B8" s="351">
        <f>'[8]4306'!$D13/10000</f>
        <v>1072.22428144827</v>
      </c>
      <c r="C8" s="348">
        <f>'[8]4306'!$L13</f>
        <v>7.1</v>
      </c>
      <c r="D8" s="339">
        <f t="shared" ref="D7:D21" si="0">B8/$B$4*100</f>
        <v>32.5153505535527</v>
      </c>
      <c r="E8" s="242"/>
    </row>
    <row r="9" ht="24.05" customHeight="1" spans="1:5">
      <c r="A9" s="340" t="s">
        <v>82</v>
      </c>
      <c r="B9" s="351">
        <f>'[8]4306'!$D14/10000</f>
        <v>220.63805062987</v>
      </c>
      <c r="C9" s="348">
        <f>'[8]4306'!$L14</f>
        <v>8</v>
      </c>
      <c r="D9" s="339">
        <f t="shared" si="0"/>
        <v>6.69087959096815</v>
      </c>
      <c r="E9" s="242"/>
    </row>
    <row r="10" ht="24.05" customHeight="1" spans="1:5">
      <c r="A10" s="340" t="s">
        <v>83</v>
      </c>
      <c r="B10" s="351">
        <f>'[8]4306'!$D15/10000</f>
        <v>289.40410445666</v>
      </c>
      <c r="C10" s="348">
        <f>'[8]4306'!$L15</f>
        <v>6.1</v>
      </c>
      <c r="D10" s="339">
        <f t="shared" si="0"/>
        <v>8.77621974325646</v>
      </c>
      <c r="E10" s="242"/>
    </row>
    <row r="11" ht="24.05" customHeight="1" spans="1:5">
      <c r="A11" s="340" t="s">
        <v>84</v>
      </c>
      <c r="B11" s="351">
        <f>'[8]4306'!$D16/10000</f>
        <v>131.342842148306</v>
      </c>
      <c r="C11" s="348">
        <f>'[8]4306'!$L16</f>
        <v>4.2</v>
      </c>
      <c r="D11" s="339">
        <f t="shared" si="0"/>
        <v>3.98298996678536</v>
      </c>
      <c r="E11" s="242"/>
    </row>
    <row r="12" ht="24.05" customHeight="1" spans="1:5">
      <c r="A12" s="340" t="s">
        <v>85</v>
      </c>
      <c r="B12" s="351">
        <f>'[8]4306'!$D17/10000</f>
        <v>49.7344385606688</v>
      </c>
      <c r="C12" s="348">
        <f>'[8]4306'!$L17</f>
        <v>3.8</v>
      </c>
      <c r="D12" s="339">
        <f t="shared" si="0"/>
        <v>1.50820377076332</v>
      </c>
      <c r="E12" s="242"/>
    </row>
    <row r="13" ht="24.05" customHeight="1" spans="1:5">
      <c r="A13" s="340" t="s">
        <v>86</v>
      </c>
      <c r="B13" s="351">
        <f>'[8]4306'!$D18/10000</f>
        <v>104.164365420471</v>
      </c>
      <c r="C13" s="348">
        <f>'[8]4306'!$L18</f>
        <v>8.8</v>
      </c>
      <c r="D13" s="339">
        <f t="shared" si="0"/>
        <v>3.15879887765662</v>
      </c>
      <c r="E13" s="242"/>
    </row>
    <row r="14" ht="24.05" customHeight="1" spans="1:5">
      <c r="A14" s="340" t="s">
        <v>87</v>
      </c>
      <c r="B14" s="351">
        <f>'[8]4306'!$D19/10000</f>
        <v>204.782202125356</v>
      </c>
      <c r="C14" s="348">
        <f>'[8]4306'!$L19</f>
        <v>-4.1</v>
      </c>
      <c r="D14" s="339">
        <f t="shared" si="0"/>
        <v>6.21004877845202</v>
      </c>
      <c r="E14" s="242"/>
    </row>
    <row r="15" ht="24.05" customHeight="1" spans="1:5">
      <c r="A15" s="340" t="s">
        <v>88</v>
      </c>
      <c r="B15" s="351">
        <f>'[8]4306'!$D20/10000</f>
        <v>839.691886364215</v>
      </c>
      <c r="C15" s="348">
        <f>'[8]4306'!$L20</f>
        <v>5.7</v>
      </c>
      <c r="D15" s="339">
        <f t="shared" si="0"/>
        <v>25.4637733117067</v>
      </c>
      <c r="E15" s="242"/>
    </row>
    <row r="16" ht="24.05" customHeight="1" spans="1:5">
      <c r="A16" s="340" t="s">
        <v>89</v>
      </c>
      <c r="B16" s="351">
        <f>'[8]4306'!$D21/10000</f>
        <v>526.142824621246</v>
      </c>
      <c r="C16" s="348">
        <f>'[8]4306'!$L21</f>
        <v>6.3</v>
      </c>
      <c r="D16" s="339">
        <f t="shared" si="0"/>
        <v>15.9553543785527</v>
      </c>
      <c r="E16" s="242"/>
    </row>
    <row r="17" ht="24.05" customHeight="1" spans="1:5">
      <c r="A17" s="340" t="s">
        <v>90</v>
      </c>
      <c r="B17" s="351">
        <f>'[8]4306'!$D22/10000</f>
        <v>313.549061742969</v>
      </c>
      <c r="C17" s="348">
        <f>'[8]4306'!$L22</f>
        <v>4.8</v>
      </c>
      <c r="D17" s="339">
        <f t="shared" si="0"/>
        <v>9.50841893315399</v>
      </c>
      <c r="E17" s="242"/>
    </row>
    <row r="18" ht="24.05" customHeight="1" spans="1:5">
      <c r="A18" s="349" t="s">
        <v>91</v>
      </c>
      <c r="B18" s="349"/>
      <c r="C18" s="349"/>
      <c r="D18" s="339"/>
      <c r="E18" s="242"/>
    </row>
    <row r="19" ht="24.05" customHeight="1" spans="1:5">
      <c r="A19" s="340" t="s">
        <v>38</v>
      </c>
      <c r="B19" s="351">
        <f>'[8]4306'!$D23/10000</f>
        <v>287.71585313436</v>
      </c>
      <c r="C19" s="348">
        <f>'[8]4306'!$L23</f>
        <v>4.6</v>
      </c>
      <c r="D19" s="339">
        <f t="shared" si="0"/>
        <v>8.72502328695821</v>
      </c>
      <c r="E19" s="242"/>
    </row>
    <row r="20" ht="24.05" customHeight="1" spans="1:5">
      <c r="A20" s="340" t="s">
        <v>39</v>
      </c>
      <c r="B20" s="351">
        <f>'[8]4306'!$D24/10000</f>
        <v>1376.06056442015</v>
      </c>
      <c r="C20" s="348">
        <f>'[8]4306'!$L24</f>
        <v>6.6</v>
      </c>
      <c r="D20" s="339">
        <f t="shared" si="0"/>
        <v>41.7292281187715</v>
      </c>
      <c r="E20" s="242"/>
    </row>
    <row r="21" ht="24.05" customHeight="1" spans="1:5">
      <c r="A21" s="340" t="s">
        <v>40</v>
      </c>
      <c r="B21" s="351">
        <f>'[8]4306'!$D25/10000</f>
        <v>1633.81768244549</v>
      </c>
      <c r="C21" s="348">
        <f>'[8]4306'!$L25</f>
        <v>4.5</v>
      </c>
      <c r="D21" s="339">
        <f t="shared" si="0"/>
        <v>49.5457485942703</v>
      </c>
      <c r="E21" s="242"/>
    </row>
    <row r="22" spans="1:1">
      <c r="A22" s="90" t="s">
        <v>92</v>
      </c>
    </row>
  </sheetData>
  <mergeCells count="3">
    <mergeCell ref="A1:D1"/>
    <mergeCell ref="A5:C5"/>
    <mergeCell ref="A18:C1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18"/>
  <sheetViews>
    <sheetView workbookViewId="0">
      <selection activeCell="H9" sqref="H9"/>
    </sheetView>
  </sheetViews>
  <sheetFormatPr defaultColWidth="8.875" defaultRowHeight="15.75" outlineLevelCol="6"/>
  <cols>
    <col min="1" max="1" width="28.875" style="330" customWidth="1"/>
    <col min="2" max="2" width="8.875" style="331"/>
    <col min="3" max="3" width="9.625" style="330" customWidth="1"/>
    <col min="4" max="4" width="9.5" style="330"/>
    <col min="5" max="16384" width="8.875" style="330"/>
  </cols>
  <sheetData>
    <row r="1" s="330" customFormat="1" ht="20.25" spans="1:4">
      <c r="A1" s="332" t="s">
        <v>93</v>
      </c>
      <c r="B1" s="332"/>
      <c r="C1" s="332"/>
      <c r="D1" s="332"/>
    </row>
    <row r="2" s="330" customFormat="1" spans="2:2">
      <c r="B2" s="331"/>
    </row>
    <row r="3" s="330" customFormat="1" ht="24" customHeight="1" spans="1:4">
      <c r="A3" s="333" t="s">
        <v>73</v>
      </c>
      <c r="B3" s="334" t="s">
        <v>94</v>
      </c>
      <c r="C3" s="334" t="s">
        <v>34</v>
      </c>
      <c r="D3" s="335" t="s">
        <v>75</v>
      </c>
    </row>
    <row r="4" s="330" customFormat="1" ht="24" customHeight="1" spans="1:7">
      <c r="A4" s="336" t="s">
        <v>95</v>
      </c>
      <c r="B4" s="337" t="s">
        <v>37</v>
      </c>
      <c r="C4" s="338">
        <v>494.4084</v>
      </c>
      <c r="D4" s="339">
        <v>4.6</v>
      </c>
      <c r="F4"/>
      <c r="G4"/>
    </row>
    <row r="5" s="330" customFormat="1" ht="24" customHeight="1" spans="1:7">
      <c r="A5" s="340" t="s">
        <v>96</v>
      </c>
      <c r="B5" s="337" t="s">
        <v>37</v>
      </c>
      <c r="C5" s="338">
        <v>213.9476</v>
      </c>
      <c r="D5" s="339">
        <v>4.2</v>
      </c>
      <c r="F5"/>
      <c r="G5"/>
    </row>
    <row r="6" s="330" customFormat="1" ht="24" customHeight="1" spans="1:7">
      <c r="A6" s="340" t="s">
        <v>97</v>
      </c>
      <c r="B6" s="337" t="s">
        <v>37</v>
      </c>
      <c r="C6" s="338">
        <v>14.3617</v>
      </c>
      <c r="D6" s="339">
        <v>8.8</v>
      </c>
      <c r="F6"/>
      <c r="G6"/>
    </row>
    <row r="7" s="330" customFormat="1" ht="24" customHeight="1" spans="1:7">
      <c r="A7" s="340" t="s">
        <v>98</v>
      </c>
      <c r="B7" s="337" t="s">
        <v>37</v>
      </c>
      <c r="C7" s="338">
        <v>128.1857</v>
      </c>
      <c r="D7" s="339">
        <v>3.1</v>
      </c>
      <c r="F7"/>
      <c r="G7"/>
    </row>
    <row r="8" s="330" customFormat="1" ht="24" customHeight="1" spans="1:7">
      <c r="A8" s="340" t="s">
        <v>99</v>
      </c>
      <c r="B8" s="337" t="s">
        <v>37</v>
      </c>
      <c r="C8" s="338">
        <v>108.694</v>
      </c>
      <c r="D8" s="339">
        <v>6.8</v>
      </c>
      <c r="F8"/>
      <c r="G8"/>
    </row>
    <row r="9" s="330" customFormat="1" ht="24" customHeight="1" spans="1:7">
      <c r="A9" s="340" t="s">
        <v>100</v>
      </c>
      <c r="B9" s="337" t="s">
        <v>37</v>
      </c>
      <c r="C9" s="338">
        <v>29.2194</v>
      </c>
      <c r="D9" s="339">
        <v>6.8</v>
      </c>
      <c r="F9"/>
      <c r="G9"/>
    </row>
    <row r="10" s="330" customFormat="1" ht="24" customHeight="1" spans="1:6">
      <c r="A10" s="336" t="s">
        <v>101</v>
      </c>
      <c r="B10" s="337"/>
      <c r="C10" s="341"/>
      <c r="D10" s="342"/>
      <c r="F10"/>
    </row>
    <row r="11" s="330" customFormat="1" ht="24" customHeight="1" spans="1:4">
      <c r="A11" s="343" t="s">
        <v>102</v>
      </c>
      <c r="B11" s="337" t="s">
        <v>103</v>
      </c>
      <c r="C11" s="344">
        <v>104.16</v>
      </c>
      <c r="D11" s="345">
        <v>4.9</v>
      </c>
    </row>
    <row r="12" s="330" customFormat="1" ht="24" customHeight="1" spans="1:4">
      <c r="A12" s="340" t="s">
        <v>104</v>
      </c>
      <c r="B12" s="337" t="s">
        <v>103</v>
      </c>
      <c r="C12" s="344">
        <v>182.06</v>
      </c>
      <c r="D12" s="345">
        <v>1.8</v>
      </c>
    </row>
    <row r="13" s="330" customFormat="1" ht="24" customHeight="1" spans="1:4">
      <c r="A13" s="336" t="s">
        <v>105</v>
      </c>
      <c r="B13" s="337"/>
      <c r="C13" s="341"/>
      <c r="D13" s="342"/>
    </row>
    <row r="14" s="330" customFormat="1" ht="24" customHeight="1" spans="1:4">
      <c r="A14" s="343" t="s">
        <v>102</v>
      </c>
      <c r="B14" s="337" t="s">
        <v>106</v>
      </c>
      <c r="C14" s="344">
        <v>228.91</v>
      </c>
      <c r="D14" s="345">
        <v>5.4</v>
      </c>
    </row>
    <row r="15" s="330" customFormat="1" ht="24" customHeight="1" spans="1:4">
      <c r="A15" s="340" t="s">
        <v>104</v>
      </c>
      <c r="B15" s="337" t="s">
        <v>106</v>
      </c>
      <c r="C15" s="344">
        <v>21.19</v>
      </c>
      <c r="D15" s="345">
        <v>6.1</v>
      </c>
    </row>
    <row r="16" s="330" customFormat="1" ht="24" customHeight="1" spans="1:4">
      <c r="A16" s="343" t="s">
        <v>107</v>
      </c>
      <c r="B16" s="337" t="s">
        <v>108</v>
      </c>
      <c r="C16" s="344">
        <v>16315.74</v>
      </c>
      <c r="D16" s="345">
        <v>0.2</v>
      </c>
    </row>
    <row r="17" s="330" customFormat="1" ht="24" customHeight="1" spans="1:4">
      <c r="A17" s="343" t="s">
        <v>109</v>
      </c>
      <c r="B17" s="337" t="s">
        <v>108</v>
      </c>
      <c r="C17" s="344">
        <v>466988.77</v>
      </c>
      <c r="D17" s="345">
        <v>1.5</v>
      </c>
    </row>
    <row r="18" spans="1:1">
      <c r="A18" s="90" t="s">
        <v>92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16"/>
  <sheetViews>
    <sheetView workbookViewId="0">
      <selection activeCell="B4" sqref="B4"/>
    </sheetView>
  </sheetViews>
  <sheetFormatPr defaultColWidth="8" defaultRowHeight="15.75" outlineLevelCol="3"/>
  <cols>
    <col min="1" max="1" width="39.775" customWidth="1"/>
    <col min="2" max="2" width="15.8833333333333" customWidth="1"/>
    <col min="3" max="3" width="10.1083333333333" customWidth="1"/>
    <col min="4" max="4" width="6.88333333333333" style="125" customWidth="1"/>
  </cols>
  <sheetData>
    <row r="1" ht="25.5" spans="1:4">
      <c r="A1" s="105" t="s">
        <v>110</v>
      </c>
      <c r="B1" s="105"/>
      <c r="C1" s="305"/>
      <c r="D1" s="305"/>
    </row>
    <row r="2" spans="1:4">
      <c r="A2" s="289"/>
      <c r="B2" s="289"/>
      <c r="D2"/>
    </row>
    <row r="3" ht="24.05" customHeight="1" spans="1:2">
      <c r="A3" s="290" t="s">
        <v>111</v>
      </c>
      <c r="B3" s="275" t="s">
        <v>75</v>
      </c>
    </row>
    <row r="4" ht="24.05" customHeight="1" spans="1:2">
      <c r="A4" s="329" t="s">
        <v>112</v>
      </c>
      <c r="B4" s="313">
        <f>[3]Sheet1!$G$22</f>
        <v>8.2</v>
      </c>
    </row>
    <row r="5" ht="24.05" customHeight="1" spans="1:2">
      <c r="A5" s="251" t="s">
        <v>113</v>
      </c>
      <c r="B5" s="301">
        <f>[3]Sheet1!G23</f>
        <v>-0.965067643364892</v>
      </c>
    </row>
    <row r="6" ht="24.05" customHeight="1" spans="1:2">
      <c r="A6" s="251" t="s">
        <v>114</v>
      </c>
      <c r="B6" s="301">
        <f>[3]Sheet1!G24</f>
        <v>8.64363508704919</v>
      </c>
    </row>
    <row r="7" ht="24.05" customHeight="1" spans="1:2">
      <c r="A7" s="251" t="s">
        <v>115</v>
      </c>
      <c r="B7" s="301">
        <f>[3]Sheet1!G25</f>
        <v>10.6039276480709</v>
      </c>
    </row>
    <row r="8" ht="24.05" customHeight="1" spans="1:2">
      <c r="A8" s="251" t="s">
        <v>116</v>
      </c>
      <c r="B8" s="301">
        <f>[3]Sheet1!G26</f>
        <v>9.62053954781228</v>
      </c>
    </row>
    <row r="9" ht="24.05" customHeight="1" spans="1:2">
      <c r="A9" s="251" t="s">
        <v>117</v>
      </c>
      <c r="B9" s="301">
        <f>[3]Sheet1!G27</f>
        <v>8.24987230772591</v>
      </c>
    </row>
    <row r="10" ht="24.05" customHeight="1" spans="1:2">
      <c r="A10" s="251" t="s">
        <v>118</v>
      </c>
      <c r="B10" s="301">
        <f>[3]Sheet1!G28</f>
        <v>4.95304261215317</v>
      </c>
    </row>
    <row r="11" ht="24.05" customHeight="1" spans="1:2">
      <c r="A11" s="251" t="s">
        <v>119</v>
      </c>
      <c r="B11" s="301">
        <f>[3]Sheet1!G29</f>
        <v>15.4937353273658</v>
      </c>
    </row>
    <row r="12" ht="24.05" customHeight="1" spans="1:2">
      <c r="A12" s="251" t="s">
        <v>120</v>
      </c>
      <c r="B12" s="301">
        <f>[3]Sheet1!G30</f>
        <v>6.22604133478923</v>
      </c>
    </row>
    <row r="13" ht="24.05" customHeight="1" spans="1:2">
      <c r="A13" s="251" t="s">
        <v>121</v>
      </c>
      <c r="B13" s="301">
        <f>[3]Sheet1!G31</f>
        <v>17.3837244619838</v>
      </c>
    </row>
    <row r="14" ht="24.05" customHeight="1" spans="1:2">
      <c r="A14" s="251" t="s">
        <v>122</v>
      </c>
      <c r="B14" s="301">
        <f>[3]Sheet1!G32</f>
        <v>6.36973213657728</v>
      </c>
    </row>
    <row r="15" ht="24.05" customHeight="1" spans="1:2">
      <c r="A15" s="251" t="s">
        <v>123</v>
      </c>
      <c r="B15" s="301">
        <f>[3]Sheet1!G33</f>
        <v>12.073828253344</v>
      </c>
    </row>
    <row r="16" ht="24.05" customHeight="1" spans="1:2">
      <c r="A16" s="177" t="s">
        <v>124</v>
      </c>
      <c r="B16" s="303">
        <f>[3]Sheet1!G34</f>
        <v>30.7432296317102</v>
      </c>
    </row>
  </sheetData>
  <mergeCells count="1">
    <mergeCell ref="A1:B1"/>
  </mergeCells>
  <printOptions horizontalCentered="1"/>
  <pageMargins left="0.75" right="0.75" top="0.59" bottom="0.47" header="0.51" footer="0.51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B14"/>
  <sheetViews>
    <sheetView topLeftCell="A3" workbookViewId="0">
      <selection activeCell="B14" sqref="B14"/>
    </sheetView>
  </sheetViews>
  <sheetFormatPr defaultColWidth="8" defaultRowHeight="15.75" outlineLevelCol="1"/>
  <cols>
    <col min="1" max="1" width="34.4416666666667" style="321" customWidth="1"/>
    <col min="2" max="2" width="13.4416666666667" customWidth="1"/>
  </cols>
  <sheetData>
    <row r="1" s="317" customFormat="1" ht="25.5" spans="1:2">
      <c r="A1" s="199" t="s">
        <v>125</v>
      </c>
      <c r="B1" s="199"/>
    </row>
    <row r="2" s="317" customFormat="1" ht="20.25" spans="1:2">
      <c r="A2" s="322"/>
      <c r="B2" s="323"/>
    </row>
    <row r="3" s="318" customFormat="1" ht="29.3" customHeight="1" spans="1:2">
      <c r="A3" s="324" t="s">
        <v>111</v>
      </c>
      <c r="B3" s="325" t="s">
        <v>75</v>
      </c>
    </row>
    <row r="4" s="319" customFormat="1" ht="29.3" customHeight="1" spans="1:2">
      <c r="A4" s="324" t="s">
        <v>126</v>
      </c>
      <c r="B4" s="301">
        <f>[3]Sheet1!G38</f>
        <v>7.1165952622694</v>
      </c>
    </row>
    <row r="5" s="306" customFormat="1" ht="29.3" customHeight="1" spans="1:2">
      <c r="A5" s="326" t="s">
        <v>127</v>
      </c>
      <c r="B5" s="301">
        <f>[3]Sheet1!G39</f>
        <v>9.11216750983013</v>
      </c>
    </row>
    <row r="6" s="306" customFormat="1" ht="29.3" customHeight="1" spans="1:2">
      <c r="A6" s="326" t="s">
        <v>128</v>
      </c>
      <c r="B6" s="301">
        <f>[3]Sheet1!G40</f>
        <v>11.2230544483259</v>
      </c>
    </row>
    <row r="7" s="306" customFormat="1" ht="29.3" customHeight="1" spans="1:2">
      <c r="A7" s="326" t="s">
        <v>129</v>
      </c>
      <c r="B7" s="301">
        <f>[3]Sheet1!G41</f>
        <v>-6.32995844896657</v>
      </c>
    </row>
    <row r="8" s="306" customFormat="1" ht="29.3" customHeight="1" spans="1:2">
      <c r="A8" s="326" t="s">
        <v>130</v>
      </c>
      <c r="B8" s="301">
        <f>[3]Sheet1!G42</f>
        <v>3.85790789263145</v>
      </c>
    </row>
    <row r="9" s="306" customFormat="1" ht="29.3" customHeight="1" spans="1:2">
      <c r="A9" s="326" t="s">
        <v>131</v>
      </c>
      <c r="B9" s="301">
        <f>[3]Sheet1!G43</f>
        <v>13.0156415242225</v>
      </c>
    </row>
    <row r="10" s="320" customFormat="1" ht="29.3" customHeight="1" spans="1:2">
      <c r="A10" s="327" t="s">
        <v>132</v>
      </c>
      <c r="B10" s="301">
        <f>[3]Sheet1!G44</f>
        <v>-15.3448440795266</v>
      </c>
    </row>
    <row r="11" s="320" customFormat="1" ht="29.3" customHeight="1" spans="1:2">
      <c r="A11" s="327" t="s">
        <v>133</v>
      </c>
      <c r="B11" s="301">
        <f>[3]Sheet1!G45</f>
        <v>-6.24887036305904</v>
      </c>
    </row>
    <row r="12" s="320" customFormat="1" ht="29.3" customHeight="1" spans="1:2">
      <c r="A12" s="327" t="s">
        <v>134</v>
      </c>
      <c r="B12" s="301">
        <f>[3]Sheet1!G46</f>
        <v>17.5224390014858</v>
      </c>
    </row>
    <row r="13" s="320" customFormat="1" ht="29.3" customHeight="1" spans="1:2">
      <c r="A13" s="327" t="s">
        <v>135</v>
      </c>
      <c r="B13" s="301">
        <f>[3]Sheet1!G47</f>
        <v>21.8646221414194</v>
      </c>
    </row>
    <row r="14" s="320" customFormat="1" ht="29.3" customHeight="1" spans="1:2">
      <c r="A14" s="328" t="s">
        <v>136</v>
      </c>
      <c r="B14" s="303">
        <f>[3]Sheet1!G48</f>
        <v>28.1900580795633</v>
      </c>
    </row>
  </sheetData>
  <mergeCells count="1">
    <mergeCell ref="A1:B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C15"/>
  <sheetViews>
    <sheetView workbookViewId="0">
      <selection activeCell="B14" sqref="B14"/>
    </sheetView>
  </sheetViews>
  <sheetFormatPr defaultColWidth="8" defaultRowHeight="15.75" outlineLevelCol="2"/>
  <cols>
    <col min="1" max="1" width="40.4416666666667" style="308" customWidth="1"/>
    <col min="2" max="2" width="15.4416666666667" customWidth="1"/>
  </cols>
  <sheetData>
    <row r="1" ht="25.5" spans="1:2">
      <c r="A1" s="243" t="s">
        <v>137</v>
      </c>
      <c r="B1" s="243"/>
    </row>
    <row r="2" ht="21" spans="1:2">
      <c r="A2" s="309"/>
      <c r="B2" s="310"/>
    </row>
    <row r="3" s="306" customFormat="1" ht="30.8" customHeight="1" spans="1:2">
      <c r="A3" s="290" t="s">
        <v>111</v>
      </c>
      <c r="B3" s="311" t="s">
        <v>75</v>
      </c>
    </row>
    <row r="4" ht="33.75" customHeight="1" spans="1:3">
      <c r="A4" s="312" t="s">
        <v>138</v>
      </c>
      <c r="B4" s="313">
        <f>[3]Sheet1!G52</f>
        <v>8.7</v>
      </c>
      <c r="C4" s="104"/>
    </row>
    <row r="5" ht="33.75" customHeight="1" spans="1:3">
      <c r="A5" s="314" t="s">
        <v>139</v>
      </c>
      <c r="B5" s="315">
        <f>[3]Sheet1!G53</f>
        <v>14.4</v>
      </c>
      <c r="C5" s="104"/>
    </row>
    <row r="6" ht="33.75" customHeight="1" spans="1:3">
      <c r="A6" s="314" t="s">
        <v>140</v>
      </c>
      <c r="B6" s="315">
        <f>[3]Sheet1!G54</f>
        <v>6.5</v>
      </c>
      <c r="C6" s="104"/>
    </row>
    <row r="7" ht="33.75" customHeight="1" spans="1:3">
      <c r="A7" s="314" t="s">
        <v>141</v>
      </c>
      <c r="B7" s="315">
        <f>[3]Sheet1!G55</f>
        <v>5.8</v>
      </c>
      <c r="C7" s="104"/>
    </row>
    <row r="8" ht="33.75" customHeight="1" spans="1:3">
      <c r="A8" s="314" t="s">
        <v>142</v>
      </c>
      <c r="B8" s="315">
        <f>[3]Sheet1!G56</f>
        <v>6.7</v>
      </c>
      <c r="C8" s="104"/>
    </row>
    <row r="9" ht="33.75" customHeight="1" spans="1:3">
      <c r="A9" s="314" t="s">
        <v>143</v>
      </c>
      <c r="B9" s="315">
        <f>[3]Sheet1!G57</f>
        <v>5.5</v>
      </c>
      <c r="C9" s="104"/>
    </row>
    <row r="10" ht="33.75" customHeight="1" spans="1:3">
      <c r="A10" s="314" t="s">
        <v>144</v>
      </c>
      <c r="B10" s="315">
        <f>[3]Sheet1!G58</f>
        <v>8.8</v>
      </c>
      <c r="C10" s="104"/>
    </row>
    <row r="11" ht="33.75" customHeight="1" spans="1:3">
      <c r="A11" s="314" t="s">
        <v>145</v>
      </c>
      <c r="B11" s="315">
        <f>[3]Sheet1!G59</f>
        <v>6.9</v>
      </c>
      <c r="C11" s="104"/>
    </row>
    <row r="12" ht="33.75" customHeight="1" spans="1:3">
      <c r="A12" s="314" t="s">
        <v>146</v>
      </c>
      <c r="B12" s="315">
        <f>[3]Sheet1!G60</f>
        <v>7.1</v>
      </c>
      <c r="C12" s="104"/>
    </row>
    <row r="13" ht="33.75" customHeight="1" spans="1:3">
      <c r="A13" s="314" t="s">
        <v>147</v>
      </c>
      <c r="B13" s="315">
        <f>[3]Sheet1!G61</f>
        <v>7</v>
      </c>
      <c r="C13" s="104"/>
    </row>
    <row r="14" ht="33.75" customHeight="1" spans="1:2">
      <c r="A14" s="296" t="s">
        <v>148</v>
      </c>
      <c r="B14" s="315">
        <f>[3]Sheet1!G62</f>
        <v>22.2</v>
      </c>
    </row>
    <row r="15" s="307" customFormat="1" ht="12.75" spans="1:2">
      <c r="A15" s="316"/>
      <c r="B15" s="316"/>
    </row>
  </sheetData>
  <mergeCells count="2">
    <mergeCell ref="A1:B1"/>
    <mergeCell ref="A15:B1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6" sqref="H16"/>
    </sheetView>
  </sheetViews>
  <sheetFormatPr defaultColWidth="8" defaultRowHeight="15.75" outlineLevelCol="5"/>
  <cols>
    <col min="1" max="1" width="21.8833333333333" customWidth="1"/>
    <col min="2" max="2" width="12.5583333333333" customWidth="1"/>
    <col min="3" max="3" width="12.2166666666667" customWidth="1"/>
    <col min="4" max="4" width="12.5583333333333" customWidth="1"/>
    <col min="5" max="5" width="10.1083333333333" customWidth="1"/>
    <col min="6" max="6" width="6.88333333333333" style="125" customWidth="1"/>
  </cols>
  <sheetData>
    <row r="1" ht="25.5" spans="1:6">
      <c r="A1" s="288" t="s">
        <v>149</v>
      </c>
      <c r="B1" s="288"/>
      <c r="C1" s="288"/>
      <c r="D1" s="288"/>
      <c r="E1" s="305"/>
      <c r="F1" s="305"/>
    </row>
    <row r="2" spans="1:6">
      <c r="A2" s="289"/>
      <c r="B2" s="289"/>
      <c r="C2" s="289"/>
      <c r="D2" s="289"/>
      <c r="F2"/>
    </row>
    <row r="3" ht="24.05" customHeight="1" spans="1:4">
      <c r="A3" s="290" t="s">
        <v>111</v>
      </c>
      <c r="B3" s="291" t="s">
        <v>94</v>
      </c>
      <c r="C3" s="245" t="s">
        <v>150</v>
      </c>
      <c r="D3" s="275" t="s">
        <v>75</v>
      </c>
    </row>
    <row r="4" ht="24.05" customHeight="1" spans="1:4">
      <c r="A4" s="292" t="s">
        <v>151</v>
      </c>
      <c r="B4" s="293" t="s">
        <v>152</v>
      </c>
      <c r="C4" s="294">
        <f>'[5]1、B47001_2022年2月'!$D$12</f>
        <v>1850</v>
      </c>
      <c r="D4" s="295"/>
    </row>
    <row r="5" ht="24.05" customHeight="1" spans="1:4">
      <c r="A5" s="296" t="s">
        <v>153</v>
      </c>
      <c r="B5" s="297" t="s">
        <v>152</v>
      </c>
      <c r="C5" s="298">
        <f>'[5]1、B47001_2022年2月'!$E$12</f>
        <v>130</v>
      </c>
      <c r="D5" s="299">
        <f>'[5]1、B47001_2022年2月'!$G$12</f>
        <v>16.1</v>
      </c>
    </row>
    <row r="6" ht="24.05" customHeight="1" spans="1:4">
      <c r="A6" s="174" t="s">
        <v>154</v>
      </c>
      <c r="B6" s="175" t="s">
        <v>37</v>
      </c>
      <c r="C6" s="300">
        <f>'[5]1、B47001_2022年2月'!$W$12</f>
        <v>2161.96</v>
      </c>
      <c r="D6" s="301">
        <f>'[5]1、B47001_2022年2月'!$Y$12</f>
        <v>11.39</v>
      </c>
    </row>
    <row r="7" ht="24.05" customHeight="1" spans="1:4">
      <c r="A7" s="251" t="s">
        <v>155</v>
      </c>
      <c r="B7" s="175" t="s">
        <v>37</v>
      </c>
      <c r="C7" s="300">
        <f>'[5]1、B47001_2022年2月'!$Z$12</f>
        <v>999.3</v>
      </c>
      <c r="D7" s="301">
        <f>'[5]1、B47001_2022年2月'!$AB$12</f>
        <v>15.89</v>
      </c>
    </row>
    <row r="8" ht="24.05" customHeight="1" spans="1:4">
      <c r="A8" s="251" t="s">
        <v>156</v>
      </c>
      <c r="B8" s="175" t="s">
        <v>37</v>
      </c>
      <c r="C8" s="300">
        <f>'[5]1、B47001_2022年2月'!$AF$12</f>
        <v>862.63</v>
      </c>
      <c r="D8" s="301">
        <f>'[5]1、B47001_2022年2月'!$AH$12</f>
        <v>24.77</v>
      </c>
    </row>
    <row r="9" ht="24.05" customHeight="1" spans="1:4">
      <c r="A9" s="251" t="s">
        <v>157</v>
      </c>
      <c r="B9" s="175" t="s">
        <v>37</v>
      </c>
      <c r="C9" s="300">
        <f>'[5]1、B47001_2022年2月'!$AI$12</f>
        <v>707.83</v>
      </c>
      <c r="D9" s="301">
        <f>'[5]1、B47001_2022年2月'!$AK$12</f>
        <v>25.82</v>
      </c>
    </row>
    <row r="10" ht="24.05" customHeight="1" spans="1:4">
      <c r="A10" s="251" t="s">
        <v>158</v>
      </c>
      <c r="B10" s="175" t="s">
        <v>37</v>
      </c>
      <c r="C10" s="300">
        <f>'[5]1、B47001_2022年2月'!$AL$12</f>
        <v>30.44</v>
      </c>
      <c r="D10" s="301">
        <f>'[5]1、B47001_2022年2月'!$AN$12</f>
        <v>20.75</v>
      </c>
    </row>
    <row r="11" ht="24.05" customHeight="1" spans="1:4">
      <c r="A11" s="251" t="s">
        <v>159</v>
      </c>
      <c r="B11" s="175" t="s">
        <v>37</v>
      </c>
      <c r="C11" s="300">
        <f>'[5]1、B47001_2022年2月'!$AO$12</f>
        <v>22.38</v>
      </c>
      <c r="D11" s="301">
        <f>'[5]1、B47001_2022年2月'!$AQ$12</f>
        <v>13.6</v>
      </c>
    </row>
    <row r="12" ht="24.05" customHeight="1" spans="1:4">
      <c r="A12" s="251" t="s">
        <v>160</v>
      </c>
      <c r="B12" s="175" t="s">
        <v>37</v>
      </c>
      <c r="C12" s="300">
        <f>'[5]1、B47001_2022年2月'!$AR$12</f>
        <v>33.73</v>
      </c>
      <c r="D12" s="301">
        <f>'[5]1、B47001_2022年2月'!$AT$12</f>
        <v>10.05</v>
      </c>
    </row>
    <row r="13" ht="24.05" customHeight="1" spans="1:4">
      <c r="A13" s="251" t="s">
        <v>161</v>
      </c>
      <c r="B13" s="175" t="s">
        <v>37</v>
      </c>
      <c r="C13" s="300">
        <f>'[5]1、B47001_2022年2月'!$AX$12</f>
        <v>10.6</v>
      </c>
      <c r="D13" s="301">
        <f>'[5]1、B47001_2022年2月'!$AZ$12</f>
        <v>28.02</v>
      </c>
    </row>
    <row r="14" ht="24.05" customHeight="1" spans="1:4">
      <c r="A14" s="251" t="s">
        <v>162</v>
      </c>
      <c r="B14" s="175" t="s">
        <v>37</v>
      </c>
      <c r="C14" s="300">
        <f>'[5]1、B47001_2022年2月'!$CE$12</f>
        <v>43.37</v>
      </c>
      <c r="D14" s="301">
        <f>'[5]1、B47001_2022年2月'!$CG$12</f>
        <v>35.87</v>
      </c>
    </row>
    <row r="15" ht="24.05" customHeight="1" spans="1:4">
      <c r="A15" s="251" t="s">
        <v>163</v>
      </c>
      <c r="B15" s="175" t="s">
        <v>37</v>
      </c>
      <c r="C15" s="300">
        <f>'[5]1、B47001_2022年2月'!$CK$12</f>
        <v>17.59</v>
      </c>
      <c r="D15" s="301">
        <f>'[5]1、B47001_2022年2月'!$CM$12</f>
        <v>102.88</v>
      </c>
    </row>
    <row r="16" ht="24.05" customHeight="1" spans="1:4">
      <c r="A16" s="251" t="s">
        <v>164</v>
      </c>
      <c r="B16" s="175" t="s">
        <v>37</v>
      </c>
      <c r="C16" s="300">
        <f>'[5]1、B47001_2022年2月'!$CH$12</f>
        <v>4.03</v>
      </c>
      <c r="D16" s="301">
        <f>'[5]1、B47001_2022年2月'!$CJ$12</f>
        <v>175.33</v>
      </c>
    </row>
    <row r="17" ht="24.05" customHeight="1" spans="1:4">
      <c r="A17" s="177" t="s">
        <v>165</v>
      </c>
      <c r="B17" s="178" t="s">
        <v>27</v>
      </c>
      <c r="C17" s="302">
        <f>'[5]1、B47001_2022年2月'!$CQ$12</f>
        <v>24.63</v>
      </c>
      <c r="D17" s="303">
        <f>'[5]1、B47001_2022年2月'!$CS$12</f>
        <v>-0.32</v>
      </c>
    </row>
    <row r="18" ht="18" spans="1:3">
      <c r="A18" s="140" t="s">
        <v>166</v>
      </c>
      <c r="B18" s="304"/>
      <c r="C18" s="304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I10" sqref="I10"/>
    </sheetView>
  </sheetViews>
  <sheetFormatPr defaultColWidth="7.88333333333333" defaultRowHeight="15.75" outlineLevelCol="5"/>
  <cols>
    <col min="1" max="1" width="35.5583333333333" style="269" customWidth="1"/>
    <col min="2" max="2" width="21.5583333333333" style="269" customWidth="1"/>
    <col min="3" max="3" width="17.3333333333333" style="269" customWidth="1"/>
    <col min="4" max="4" width="9.775" style="269"/>
    <col min="5" max="16384" width="7.88333333333333" style="269"/>
  </cols>
  <sheetData>
    <row r="1" ht="25.55" customHeight="1" spans="1:4">
      <c r="A1" s="270" t="s">
        <v>167</v>
      </c>
      <c r="B1" s="270"/>
      <c r="C1" s="270"/>
      <c r="D1" s="270"/>
    </row>
    <row r="2" spans="1:4">
      <c r="A2" s="271"/>
      <c r="B2" s="271"/>
      <c r="C2" s="272"/>
      <c r="D2" s="271"/>
    </row>
    <row r="3" s="267" customFormat="1" ht="43.85" customHeight="1" spans="1:4">
      <c r="A3" s="273" t="s">
        <v>73</v>
      </c>
      <c r="B3" s="274" t="s">
        <v>168</v>
      </c>
      <c r="C3" s="275" t="s">
        <v>169</v>
      </c>
      <c r="D3" s="276"/>
    </row>
    <row r="4" s="268" customFormat="1" ht="43.7" customHeight="1" spans="1:5">
      <c r="A4" s="277" t="s">
        <v>170</v>
      </c>
      <c r="B4" s="278"/>
      <c r="C4" s="279"/>
      <c r="D4" s="280"/>
      <c r="E4" s="287"/>
    </row>
    <row r="5" s="267" customFormat="1" ht="38" customHeight="1" spans="1:6">
      <c r="A5" s="281" t="s">
        <v>171</v>
      </c>
      <c r="B5" s="282"/>
      <c r="C5" s="283"/>
      <c r="D5" s="280"/>
      <c r="E5" s="287"/>
      <c r="F5" s="268"/>
    </row>
    <row r="6" s="267" customFormat="1" ht="27.85" customHeight="1" spans="1:6">
      <c r="A6" s="281" t="s">
        <v>38</v>
      </c>
      <c r="B6" s="282"/>
      <c r="C6" s="283"/>
      <c r="D6" s="280"/>
      <c r="E6" s="287"/>
      <c r="F6" s="268"/>
    </row>
    <row r="7" s="267" customFormat="1" ht="27.85" customHeight="1" spans="1:6">
      <c r="A7" s="281" t="s">
        <v>39</v>
      </c>
      <c r="B7" s="282"/>
      <c r="C7" s="283"/>
      <c r="D7" s="280"/>
      <c r="E7" s="287"/>
      <c r="F7" s="268"/>
    </row>
    <row r="8" s="267" customFormat="1" ht="27.85" customHeight="1" spans="1:6">
      <c r="A8" s="281" t="s">
        <v>172</v>
      </c>
      <c r="B8" s="282"/>
      <c r="C8" s="283"/>
      <c r="D8" s="280"/>
      <c r="E8" s="287"/>
      <c r="F8" s="268"/>
    </row>
    <row r="9" s="267" customFormat="1" ht="27.85" customHeight="1" spans="1:6">
      <c r="A9" s="281" t="s">
        <v>173</v>
      </c>
      <c r="B9" s="282"/>
      <c r="C9" s="283"/>
      <c r="D9" s="280"/>
      <c r="E9" s="287"/>
      <c r="F9" s="268"/>
    </row>
    <row r="10" s="267" customFormat="1" ht="27.85" customHeight="1" spans="1:6">
      <c r="A10" s="281" t="s">
        <v>40</v>
      </c>
      <c r="B10" s="282"/>
      <c r="C10" s="283"/>
      <c r="D10" s="280"/>
      <c r="E10" s="287"/>
      <c r="F10" s="268"/>
    </row>
    <row r="11" s="267" customFormat="1" ht="27.85" customHeight="1" spans="1:6">
      <c r="A11" s="281" t="s">
        <v>174</v>
      </c>
      <c r="B11" s="282"/>
      <c r="C11" s="283"/>
      <c r="D11" s="280"/>
      <c r="E11" s="287"/>
      <c r="F11" s="268"/>
    </row>
    <row r="12" s="267" customFormat="1" ht="27.85" customHeight="1" spans="1:6">
      <c r="A12" s="281" t="s">
        <v>175</v>
      </c>
      <c r="B12" s="282"/>
      <c r="C12" s="283"/>
      <c r="D12" s="280"/>
      <c r="E12" s="287"/>
      <c r="F12" s="268"/>
    </row>
    <row r="13" s="267" customFormat="1" ht="27.85" customHeight="1" spans="1:6">
      <c r="A13" s="281" t="s">
        <v>176</v>
      </c>
      <c r="B13" s="282"/>
      <c r="C13" s="283"/>
      <c r="D13" s="280"/>
      <c r="E13" s="287"/>
      <c r="F13" s="268"/>
    </row>
    <row r="14" s="267" customFormat="1" ht="27.85" customHeight="1" spans="1:6">
      <c r="A14" s="281" t="s">
        <v>177</v>
      </c>
      <c r="B14" s="282"/>
      <c r="C14" s="283"/>
      <c r="D14" s="280"/>
      <c r="E14" s="287"/>
      <c r="F14" s="268"/>
    </row>
    <row r="15" s="267" customFormat="1" ht="27.85" customHeight="1" spans="1:6">
      <c r="A15" s="281" t="s">
        <v>178</v>
      </c>
      <c r="B15" s="282"/>
      <c r="C15" s="283"/>
      <c r="D15" s="280"/>
      <c r="E15" s="287"/>
      <c r="F15" s="268"/>
    </row>
    <row r="16" s="267" customFormat="1" ht="35.35" customHeight="1" spans="1:6">
      <c r="A16" s="281" t="s">
        <v>179</v>
      </c>
      <c r="B16" s="282"/>
      <c r="C16" s="283"/>
      <c r="D16" s="280"/>
      <c r="E16" s="287"/>
      <c r="F16" s="268"/>
    </row>
    <row r="17" s="267" customFormat="1" ht="27.85" customHeight="1" spans="1:6">
      <c r="A17" s="281" t="s">
        <v>180</v>
      </c>
      <c r="B17" s="282"/>
      <c r="C17" s="283"/>
      <c r="D17" s="280"/>
      <c r="E17" s="287"/>
      <c r="F17" s="268"/>
    </row>
    <row r="18" s="267" customFormat="1" ht="27.85" customHeight="1" spans="1:6">
      <c r="A18" s="284" t="s">
        <v>181</v>
      </c>
      <c r="B18" s="285"/>
      <c r="C18" s="286"/>
      <c r="D18" s="280"/>
      <c r="E18" s="287"/>
      <c r="F18" s="268"/>
    </row>
  </sheetData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岳阳市统计局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发展目标</vt:lpstr>
      <vt:lpstr>主要经济指标</vt:lpstr>
      <vt:lpstr>GDP</vt:lpstr>
      <vt:lpstr>农业</vt:lpstr>
      <vt:lpstr>规模工业生产主要分类</vt:lpstr>
      <vt:lpstr>主要产业</vt:lpstr>
      <vt:lpstr>分县市区园区工业</vt:lpstr>
      <vt:lpstr>规模以上工业经济效益</vt:lpstr>
      <vt:lpstr>用电量</vt:lpstr>
      <vt:lpstr>固定资产投资</vt:lpstr>
      <vt:lpstr>固定资产投资2</vt:lpstr>
      <vt:lpstr>商品房建设与销售</vt:lpstr>
      <vt:lpstr>国内贸易、旅游</vt:lpstr>
      <vt:lpstr>热点商品</vt:lpstr>
      <vt:lpstr>规上服务业营业收入</vt:lpstr>
      <vt:lpstr>交通运输邮电</vt:lpstr>
      <vt:lpstr>财政金融</vt:lpstr>
      <vt:lpstr>人民生活和物价1</vt:lpstr>
      <vt:lpstr>调查单位</vt:lpstr>
      <vt:lpstr>县市1</vt:lpstr>
      <vt:lpstr>县市2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xjkp</cp:lastModifiedBy>
  <cp:revision>1</cp:revision>
  <dcterms:created xsi:type="dcterms:W3CDTF">2003-01-20T10:46:00Z</dcterms:created>
  <cp:lastPrinted>2020-05-03T03:05:00Z</cp:lastPrinted>
  <dcterms:modified xsi:type="dcterms:W3CDTF">2022-10-28T15:18:12Z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