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32"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'部门收入总表'!$A$1:$I$13</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'一般预算支出表'!$A$1:$T$25</definedName>
    <definedName name="_xlnm.Print_Area" localSheetId="9">'政府性基金预算支出明细表'!$A$1:$S$10</definedName>
  </definedNames>
  <calcPr fullCalcOnLoad="1" iterate="1" iterateCount="100" iterateDelta="0.001"/>
</workbook>
</file>

<file path=xl/comments4.xml><?xml version="1.0" encoding="utf-8"?>
<comments xmlns="http://schemas.openxmlformats.org/spreadsheetml/2006/main">
  <authors>
    <author>Administrator</author>
  </authors>
  <commentList>
    <comment ref="L12" authorId="0">
      <text>
        <r>
          <rPr>
            <b/>
            <sz val="9"/>
            <rFont val="Tahoma"/>
            <family val="2"/>
          </rPr>
          <t>Administrator:</t>
        </r>
        <r>
          <rPr>
            <sz val="9"/>
            <rFont val="Tahoma"/>
            <family val="2"/>
          </rPr>
          <t xml:space="preserve">
</t>
        </r>
        <r>
          <rPr>
            <sz val="9"/>
            <rFont val="宋体"/>
            <family val="0"/>
          </rPr>
          <t>医改</t>
        </r>
        <r>
          <rPr>
            <sz val="9"/>
            <rFont val="Tahoma"/>
            <family val="2"/>
          </rPr>
          <t>10</t>
        </r>
        <r>
          <rPr>
            <sz val="9"/>
            <rFont val="宋体"/>
            <family val="0"/>
          </rPr>
          <t>，核算</t>
        </r>
        <r>
          <rPr>
            <sz val="9"/>
            <rFont val="Tahoma"/>
            <family val="2"/>
          </rPr>
          <t>5</t>
        </r>
      </text>
    </comment>
    <comment ref="L14" authorId="0">
      <text>
        <r>
          <rPr>
            <b/>
            <sz val="9"/>
            <rFont val="Tahoma"/>
            <family val="2"/>
          </rPr>
          <t>Administrator:</t>
        </r>
        <r>
          <rPr>
            <sz val="9"/>
            <rFont val="Tahoma"/>
            <family val="2"/>
          </rPr>
          <t xml:space="preserve">
</t>
        </r>
        <r>
          <rPr>
            <sz val="9"/>
            <rFont val="宋体"/>
            <family val="0"/>
          </rPr>
          <t>基药</t>
        </r>
        <r>
          <rPr>
            <sz val="9"/>
            <rFont val="Tahoma"/>
            <family val="2"/>
          </rPr>
          <t>200</t>
        </r>
      </text>
    </comment>
    <comment ref="L18" authorId="0">
      <text>
        <r>
          <rPr>
            <b/>
            <sz val="9"/>
            <rFont val="Tahoma"/>
            <family val="2"/>
          </rPr>
          <t>Administrator:</t>
        </r>
        <r>
          <rPr>
            <sz val="9"/>
            <rFont val="Tahoma"/>
            <family val="2"/>
          </rPr>
          <t xml:space="preserve">
</t>
        </r>
        <r>
          <rPr>
            <sz val="9"/>
            <rFont val="宋体"/>
            <family val="0"/>
          </rPr>
          <t>血防工作经费</t>
        </r>
        <r>
          <rPr>
            <sz val="9"/>
            <rFont val="Tahoma"/>
            <family val="2"/>
          </rPr>
          <t>40</t>
        </r>
      </text>
    </comment>
    <comment ref="L20" authorId="0">
      <text>
        <r>
          <rPr>
            <b/>
            <sz val="9"/>
            <rFont val="Tahoma"/>
            <family val="2"/>
          </rPr>
          <t>Administrator:</t>
        </r>
        <r>
          <rPr>
            <sz val="9"/>
            <rFont val="Tahoma"/>
            <family val="2"/>
          </rPr>
          <t xml:space="preserve">
</t>
        </r>
        <r>
          <rPr>
            <sz val="9"/>
            <rFont val="宋体"/>
            <family val="0"/>
          </rPr>
          <t>血防项目</t>
        </r>
        <r>
          <rPr>
            <sz val="9"/>
            <rFont val="Tahoma"/>
            <family val="2"/>
          </rPr>
          <t>52</t>
        </r>
        <r>
          <rPr>
            <sz val="9"/>
            <rFont val="宋体"/>
            <family val="0"/>
          </rPr>
          <t>、精神病</t>
        </r>
        <r>
          <rPr>
            <sz val="9"/>
            <rFont val="Tahoma"/>
            <family val="2"/>
          </rPr>
          <t>45</t>
        </r>
      </text>
    </comment>
    <comment ref="L21" authorId="0">
      <text>
        <r>
          <rPr>
            <b/>
            <sz val="9"/>
            <rFont val="Tahoma"/>
            <family val="2"/>
          </rPr>
          <t>Administrator:</t>
        </r>
        <r>
          <rPr>
            <sz val="9"/>
            <rFont val="Tahoma"/>
            <family val="2"/>
          </rPr>
          <t xml:space="preserve">
</t>
        </r>
        <r>
          <rPr>
            <sz val="9"/>
            <rFont val="宋体"/>
            <family val="0"/>
          </rPr>
          <t>废弃物</t>
        </r>
        <r>
          <rPr>
            <sz val="9"/>
            <rFont val="Tahoma"/>
            <family val="2"/>
          </rPr>
          <t>17</t>
        </r>
        <r>
          <rPr>
            <sz val="9"/>
            <rFont val="宋体"/>
            <family val="0"/>
          </rPr>
          <t>，老年村医</t>
        </r>
        <r>
          <rPr>
            <sz val="9"/>
            <rFont val="Tahoma"/>
            <family val="2"/>
          </rPr>
          <t>6</t>
        </r>
        <r>
          <rPr>
            <sz val="9"/>
            <rFont val="宋体"/>
            <family val="0"/>
          </rPr>
          <t>，退休人员</t>
        </r>
        <r>
          <rPr>
            <sz val="9"/>
            <rFont val="Tahoma"/>
            <family val="2"/>
          </rPr>
          <t>30</t>
        </r>
      </text>
    </comment>
  </commentList>
</comments>
</file>

<file path=xl/comments9.xml><?xml version="1.0" encoding="utf-8"?>
<comments xmlns="http://schemas.openxmlformats.org/spreadsheetml/2006/main">
  <authors>
    <author>Administrator</author>
  </authors>
  <commentList>
    <comment ref="L12" authorId="0">
      <text>
        <r>
          <rPr>
            <b/>
            <sz val="9"/>
            <rFont val="Tahoma"/>
            <family val="2"/>
          </rPr>
          <t>Administrator:</t>
        </r>
        <r>
          <rPr>
            <sz val="9"/>
            <rFont val="Tahoma"/>
            <family val="2"/>
          </rPr>
          <t xml:space="preserve">
</t>
        </r>
        <r>
          <rPr>
            <sz val="9"/>
            <rFont val="宋体"/>
            <family val="0"/>
          </rPr>
          <t>医改</t>
        </r>
        <r>
          <rPr>
            <sz val="9"/>
            <rFont val="Tahoma"/>
            <family val="2"/>
          </rPr>
          <t>10</t>
        </r>
        <r>
          <rPr>
            <sz val="9"/>
            <rFont val="宋体"/>
            <family val="0"/>
          </rPr>
          <t>，核算</t>
        </r>
        <r>
          <rPr>
            <sz val="9"/>
            <rFont val="Tahoma"/>
            <family val="2"/>
          </rPr>
          <t>5</t>
        </r>
      </text>
    </comment>
    <comment ref="L14" authorId="0">
      <text>
        <r>
          <rPr>
            <b/>
            <sz val="9"/>
            <rFont val="Tahoma"/>
            <family val="2"/>
          </rPr>
          <t>Administrator:</t>
        </r>
        <r>
          <rPr>
            <sz val="9"/>
            <rFont val="Tahoma"/>
            <family val="2"/>
          </rPr>
          <t xml:space="preserve">
</t>
        </r>
        <r>
          <rPr>
            <sz val="9"/>
            <rFont val="宋体"/>
            <family val="0"/>
          </rPr>
          <t>基药</t>
        </r>
        <r>
          <rPr>
            <sz val="9"/>
            <rFont val="Tahoma"/>
            <family val="2"/>
          </rPr>
          <t>200</t>
        </r>
      </text>
    </comment>
    <comment ref="L18" authorId="0">
      <text>
        <r>
          <rPr>
            <b/>
            <sz val="9"/>
            <rFont val="Tahoma"/>
            <family val="2"/>
          </rPr>
          <t>Administrator:</t>
        </r>
        <r>
          <rPr>
            <sz val="9"/>
            <rFont val="Tahoma"/>
            <family val="2"/>
          </rPr>
          <t xml:space="preserve">
</t>
        </r>
        <r>
          <rPr>
            <sz val="9"/>
            <rFont val="宋体"/>
            <family val="0"/>
          </rPr>
          <t>血防工作经费</t>
        </r>
        <r>
          <rPr>
            <sz val="9"/>
            <rFont val="Tahoma"/>
            <family val="2"/>
          </rPr>
          <t>40</t>
        </r>
      </text>
    </comment>
    <comment ref="L20" authorId="0">
      <text>
        <r>
          <rPr>
            <b/>
            <sz val="9"/>
            <rFont val="Tahoma"/>
            <family val="2"/>
          </rPr>
          <t>Administrator:</t>
        </r>
        <r>
          <rPr>
            <sz val="9"/>
            <rFont val="Tahoma"/>
            <family val="2"/>
          </rPr>
          <t xml:space="preserve">
</t>
        </r>
        <r>
          <rPr>
            <sz val="9"/>
            <rFont val="宋体"/>
            <family val="0"/>
          </rPr>
          <t>血防项目</t>
        </r>
        <r>
          <rPr>
            <sz val="9"/>
            <rFont val="Tahoma"/>
            <family val="2"/>
          </rPr>
          <t>52</t>
        </r>
        <r>
          <rPr>
            <sz val="9"/>
            <rFont val="宋体"/>
            <family val="0"/>
          </rPr>
          <t>、精神病</t>
        </r>
        <r>
          <rPr>
            <sz val="9"/>
            <rFont val="Tahoma"/>
            <family val="2"/>
          </rPr>
          <t>45</t>
        </r>
      </text>
    </comment>
    <comment ref="L21" authorId="0">
      <text>
        <r>
          <rPr>
            <b/>
            <sz val="9"/>
            <rFont val="Tahoma"/>
            <family val="2"/>
          </rPr>
          <t>Administrator:</t>
        </r>
        <r>
          <rPr>
            <sz val="9"/>
            <rFont val="Tahoma"/>
            <family val="2"/>
          </rPr>
          <t xml:space="preserve">
</t>
        </r>
        <r>
          <rPr>
            <sz val="9"/>
            <rFont val="宋体"/>
            <family val="0"/>
          </rPr>
          <t>废弃物</t>
        </r>
        <r>
          <rPr>
            <sz val="9"/>
            <rFont val="Tahoma"/>
            <family val="2"/>
          </rPr>
          <t>17</t>
        </r>
        <r>
          <rPr>
            <sz val="9"/>
            <rFont val="宋体"/>
            <family val="0"/>
          </rPr>
          <t>，老年村医</t>
        </r>
        <r>
          <rPr>
            <sz val="9"/>
            <rFont val="Tahoma"/>
            <family val="2"/>
          </rPr>
          <t>6</t>
        </r>
        <r>
          <rPr>
            <sz val="9"/>
            <rFont val="宋体"/>
            <family val="0"/>
          </rPr>
          <t>，退休人员</t>
        </r>
        <r>
          <rPr>
            <sz val="9"/>
            <rFont val="Tahoma"/>
            <family val="2"/>
          </rPr>
          <t>30</t>
        </r>
      </text>
    </comment>
  </commentList>
</comments>
</file>

<file path=xl/sharedStrings.xml><?xml version="1.0" encoding="utf-8"?>
<sst xmlns="http://schemas.openxmlformats.org/spreadsheetml/2006/main" count="621" uniqueCount="284">
  <si>
    <t>一、一般公共服务支出</t>
  </si>
  <si>
    <t>收入</t>
  </si>
  <si>
    <t/>
  </si>
  <si>
    <t>小计</t>
  </si>
  <si>
    <t>其他收入</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</si>
  <si>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</si>
  <si>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</si>
  <si>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</si>
  <si>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</si>
  <si>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</si>
  <si>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</si>
  <si>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</si>
  <si>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</si>
  <si>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</si>
  <si>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</si>
  <si>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</si>
  <si>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</si>
  <si>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</si>
  <si>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</si>
  <si>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</si>
  <si>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</si>
  <si>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</si>
  <si>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</si>
  <si>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</si>
  <si>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</si>
  <si>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</si>
  <si>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</si>
  <si>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</si>
  <si>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</si>
  <si>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</si>
  <si>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</si>
  <si>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</si>
  <si>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</si>
  <si>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</si>
  <si>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</si>
  <si>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</si>
  <si>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</si>
  <si>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</si>
  <si>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</si>
  <si>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</si>
  <si>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</si>
  <si>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</si>
  <si>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</si>
  <si>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</si>
  <si>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</si>
  <si>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</si>
  <si>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</si>
  <si>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</si>
  <si>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</si>
  <si>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部门收支总体情况表</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</si>
  <si>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</si>
  <si>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</si>
  <si>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</si>
  <si>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</si>
  <si>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</si>
  <si>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</si>
  <si>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</si>
  <si>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</si>
  <si>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</si>
  <si>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</si>
  <si>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</si>
  <si>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</si>
  <si>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</si>
  <si>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</si>
  <si>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</si>
  <si>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</si>
  <si>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</si>
  <si>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</si>
  <si>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</si>
  <si>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</si>
  <si>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</si>
  <si>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</si>
  <si>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</si>
  <si>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</si>
  <si>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</si>
  <si>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</si>
  <si>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</si>
  <si>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</si>
  <si>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</si>
  <si>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</si>
  <si>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</si>
  <si>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</si>
  <si>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</si>
  <si>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</si>
  <si>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</si>
  <si>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</si>
  <si>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</si>
  <si>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</si>
  <si>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</si>
  <si>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</si>
  <si>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</si>
  <si>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</si>
  <si>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</si>
  <si>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</si>
  <si>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</si>
  <si>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</si>
  <si>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</si>
  <si>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</si>
  <si>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</si>
  <si>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</si>
  <si>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</si>
  <si>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</si>
  <si>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七、其他收入</t>
  </si>
  <si>
    <t>九、城乡社区支出</t>
  </si>
  <si>
    <t xml:space="preserve">      资本性支出（基本建设）</t>
  </si>
  <si>
    <t>十、农林水支出</t>
  </si>
  <si>
    <t xml:space="preserve">      资本性支出</t>
  </si>
  <si>
    <t>十一、交通运输支出</t>
  </si>
  <si>
    <t xml:space="preserve">      对企业补助（基本建设）</t>
  </si>
  <si>
    <t>十二、资源勘探信息等支出</t>
  </si>
  <si>
    <t xml:space="preserve">      对企业补助</t>
  </si>
  <si>
    <t>十三、商业服务业等支出</t>
  </si>
  <si>
    <t xml:space="preserve">      对社会保障基金补助</t>
  </si>
  <si>
    <t>十四、金融支出</t>
  </si>
  <si>
    <t xml:space="preserve">      其他支出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</si>
  <si>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</si>
  <si>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</si>
  <si>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</si>
  <si>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</si>
  <si>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</si>
  <si>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</si>
  <si>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</si>
  <si>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</si>
  <si>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</si>
  <si>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一、机关工福利支出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</si>
  <si>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</si>
  <si>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</si>
  <si>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</si>
  <si>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</si>
  <si>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</si>
  <si>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</si>
  <si>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</si>
  <si>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</si>
  <si>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</si>
  <si>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</si>
  <si>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</si>
  <si>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十三、事业单位经营服务支出</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</si>
  <si>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</si>
  <si>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</si>
  <si>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</si>
  <si>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</si>
  <si>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</si>
  <si>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</si>
  <si>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</si>
  <si>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</si>
  <si>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</si>
  <si>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</si>
  <si>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</si>
  <si>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</si>
  <si>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</si>
  <si>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</si>
  <si>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</si>
  <si>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</si>
  <si>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01</t>
  </si>
  <si>
    <t>02</t>
  </si>
  <si>
    <t>上级专项补助</t>
  </si>
  <si>
    <t>附件1：</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</si>
  <si>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</si>
  <si>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</si>
  <si>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</si>
  <si>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</si>
  <si>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</si>
  <si>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</si>
  <si>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</si>
  <si>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</si>
  <si>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</si>
  <si>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</si>
  <si>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</si>
  <si>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</si>
  <si>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</si>
  <si>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</si>
  <si>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</si>
  <si>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03</t>
  </si>
  <si>
    <t>210</t>
  </si>
  <si>
    <t>工资津补贴</t>
  </si>
  <si>
    <t>社会保障缴费</t>
  </si>
  <si>
    <t>职工基本医疗保险缴费</t>
  </si>
  <si>
    <t>公务员医疗补助缴费</t>
  </si>
  <si>
    <t>附件5：</t>
  </si>
  <si>
    <t>基本支出预算明细表-工资福利支出(按部门预算经济分类)</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</si>
  <si>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</si>
  <si>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</si>
  <si>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</si>
  <si>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</si>
  <si>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</si>
  <si>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</si>
  <si>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</si>
  <si>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</si>
  <si>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</si>
  <si>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</si>
  <si>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</si>
  <si>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</si>
  <si>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</si>
  <si>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</si>
  <si>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</si>
  <si>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</si>
  <si>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</si>
  <si>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</si>
  <si>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</si>
  <si>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</si>
  <si>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</si>
  <si>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</si>
  <si>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</si>
  <si>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</si>
  <si>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</si>
  <si>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</si>
  <si>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</si>
  <si>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</si>
  <si>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</si>
  <si>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</si>
  <si>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</si>
  <si>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</si>
  <si>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</si>
  <si>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</si>
  <si>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</si>
  <si>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</si>
  <si>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</si>
  <si>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</si>
  <si>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</si>
  <si>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</si>
  <si>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</si>
  <si>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</si>
  <si>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</si>
  <si>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</si>
  <si>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</si>
  <si>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</si>
  <si>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</si>
  <si>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</si>
  <si>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</si>
  <si>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</si>
  <si>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</si>
  <si>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</si>
  <si>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</si>
  <si>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单位名称：君山区卫生和计划生育局</t>
  </si>
  <si>
    <t>君山区卫生和计划生育局</t>
  </si>
  <si>
    <t>单位名称：君山区卫生和计划生育局</t>
  </si>
  <si>
    <r>
      <t>2</t>
    </r>
    <r>
      <rPr>
        <sz val="10"/>
        <color indexed="8"/>
        <rFont val="宋体"/>
        <family val="0"/>
      </rPr>
      <t>10</t>
    </r>
  </si>
  <si>
    <r>
      <t>0</t>
    </r>
    <r>
      <rPr>
        <sz val="10"/>
        <color indexed="8"/>
        <rFont val="宋体"/>
        <family val="0"/>
      </rPr>
      <t>1</t>
    </r>
  </si>
  <si>
    <t>行政运行</t>
  </si>
  <si>
    <r>
      <t>0</t>
    </r>
    <r>
      <rPr>
        <sz val="10"/>
        <color indexed="8"/>
        <rFont val="宋体"/>
        <family val="0"/>
      </rPr>
      <t>4</t>
    </r>
  </si>
  <si>
    <r>
      <t>0</t>
    </r>
    <r>
      <rPr>
        <sz val="10"/>
        <color indexed="8"/>
        <rFont val="宋体"/>
        <family val="0"/>
      </rPr>
      <t>2</t>
    </r>
  </si>
  <si>
    <t>卫生监督机构</t>
  </si>
  <si>
    <t>04</t>
  </si>
  <si>
    <t>疾病预防控制机构</t>
  </si>
  <si>
    <r>
      <t>0</t>
    </r>
    <r>
      <rPr>
        <sz val="10"/>
        <color indexed="8"/>
        <rFont val="宋体"/>
        <family val="0"/>
      </rPr>
      <t>3</t>
    </r>
  </si>
  <si>
    <t>妇幼保健机构</t>
  </si>
  <si>
    <t>99</t>
  </si>
  <si>
    <t>乡镇卫生院</t>
  </si>
  <si>
    <t>重大公共卫生专项</t>
  </si>
  <si>
    <t>08</t>
  </si>
  <si>
    <t>其他专业公共卫生机构</t>
  </si>
  <si>
    <t>计划生育服务</t>
  </si>
  <si>
    <t>单位名称：君山区卫生和计划生育局</t>
  </si>
  <si>
    <t>区卫计局</t>
  </si>
  <si>
    <t>区卫计综合执法局</t>
  </si>
  <si>
    <t>区疾控中心</t>
  </si>
  <si>
    <t>区妇幼保健院</t>
  </si>
  <si>
    <t>合计</t>
  </si>
  <si>
    <r>
      <t>0</t>
    </r>
    <r>
      <rPr>
        <sz val="10"/>
        <color indexed="8"/>
        <rFont val="宋体"/>
        <family val="0"/>
      </rPr>
      <t>2</t>
    </r>
  </si>
  <si>
    <r>
      <t>2</t>
    </r>
    <r>
      <rPr>
        <sz val="10"/>
        <color indexed="8"/>
        <rFont val="宋体"/>
        <family val="0"/>
      </rPr>
      <t>10</t>
    </r>
  </si>
  <si>
    <r>
      <t>0</t>
    </r>
    <r>
      <rPr>
        <sz val="10"/>
        <color indexed="8"/>
        <rFont val="宋体"/>
        <family val="0"/>
      </rPr>
      <t>4</t>
    </r>
  </si>
  <si>
    <r>
      <t>0</t>
    </r>
    <r>
      <rPr>
        <sz val="10"/>
        <color indexed="8"/>
        <rFont val="宋体"/>
        <family val="0"/>
      </rPr>
      <t>7</t>
    </r>
  </si>
  <si>
    <r>
      <t>0</t>
    </r>
    <r>
      <rPr>
        <sz val="10"/>
        <color indexed="8"/>
        <rFont val="宋体"/>
        <family val="0"/>
      </rPr>
      <t>1</t>
    </r>
  </si>
  <si>
    <t>综合医院</t>
  </si>
  <si>
    <r>
      <t>0</t>
    </r>
    <r>
      <rPr>
        <sz val="10"/>
        <color indexed="8"/>
        <rFont val="宋体"/>
        <family val="0"/>
      </rPr>
      <t>9</t>
    </r>
  </si>
  <si>
    <t>基本公共卫生服务</t>
  </si>
  <si>
    <t>其他公共卫生支出</t>
  </si>
  <si>
    <r>
      <t>0</t>
    </r>
    <r>
      <rPr>
        <sz val="10"/>
        <rFont val="宋体"/>
        <family val="0"/>
      </rPr>
      <t>7</t>
    </r>
  </si>
  <si>
    <r>
      <t>1</t>
    </r>
    <r>
      <rPr>
        <sz val="10"/>
        <rFont val="宋体"/>
        <family val="0"/>
      </rPr>
      <t>7</t>
    </r>
  </si>
  <si>
    <t>区卫计综合监督执法局</t>
  </si>
  <si>
    <t>区疾控中心</t>
  </si>
  <si>
    <t>区妇幼保健院</t>
  </si>
  <si>
    <t>区人民医院</t>
  </si>
  <si>
    <t>区中医院</t>
  </si>
  <si>
    <t>208</t>
  </si>
  <si>
    <t>05</t>
  </si>
  <si>
    <t>05</t>
  </si>
  <si>
    <t>机关事业单位基本养老保险缴费支出</t>
  </si>
  <si>
    <t>11</t>
  </si>
  <si>
    <t>行政单位医疗</t>
  </si>
  <si>
    <t>02</t>
  </si>
  <si>
    <t>事业单位医疗</t>
  </si>
  <si>
    <t>221</t>
  </si>
  <si>
    <t>住房公积金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</si>
</sst>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s>
  <fonts count="51">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0"/>
    </font>
    <font>
      <b/>
      <sz val="10"/>
      <name val="宋体"/>
      <family val="0"/>
    </font>
    <font>
      <b/>
      <sz val="9"/>
      <name val="宋体"/>
      <family val="0"/>
    </font>
    <font>
      <sz val="18"/>
      <name val="宋体"/>
      <family val="0"/>
    </font>
    <font>
      <sz val="16"/>
      <name val="宋体"/>
      <family val="0"/>
    </font>
    <font>
      <sz val="9"/>
      <name val="方正小标宋简体"/>
      <family val="0"/>
    </font>
    <font>
      <b/>
      <sz val="10"/>
      <color indexed="8"/>
      <name val="宋体"/>
      <family val="0"/>
    </font>
    <font>
      <sz val="9"/>
      <name val="Tahoma"/>
      <family val="2"/>
    </font>
    <font>
      <b/>
      <sz val="9"/>
      <name val="Tahoma"/>
      <family val="2"/>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indexed="8"/>
      <name val="Calibri"/>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right>
        <color indexed="63"/>
      </right>
      <top>
        <color indexed="63"/>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6" fontId="0" fillId="0" borderId="0">
      <alignment/>
      <protection/>
    </xf>
    <xf numFmtId="45"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4" fontId="0" fillId="0" borderId="0">
      <alignment/>
      <protection/>
    </xf>
    <xf numFmtId="185"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95">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0" fillId="0" borderId="0" xfId="0" applyAlignment="1">
      <alignment vertical="center"/>
    </xf>
    <xf numFmtId="0" fontId="8" fillId="0" borderId="0" xfId="0" applyNumberFormat="1" applyFont="1" applyFill="1" applyAlignment="1" applyProtection="1">
      <alignment/>
      <protection/>
    </xf>
    <xf numFmtId="0" fontId="8" fillId="33" borderId="0" xfId="0" applyNumberFormat="1" applyFont="1" applyFill="1" applyAlignment="1" applyProtection="1">
      <alignment/>
      <protection/>
    </xf>
    <xf numFmtId="0" fontId="0" fillId="33"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33" borderId="18"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left" vertical="center" wrapText="1"/>
      <protection/>
    </xf>
    <xf numFmtId="4" fontId="5" fillId="33" borderId="18"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4" fontId="5" fillId="33" borderId="2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0" fillId="0" borderId="0" xfId="0" applyFont="1" applyAlignment="1">
      <alignment/>
    </xf>
    <xf numFmtId="0" fontId="8" fillId="0" borderId="10" xfId="0" applyNumberFormat="1" applyFont="1" applyFill="1" applyBorder="1" applyAlignment="1" applyProtection="1">
      <alignment/>
      <protection/>
    </xf>
    <xf numFmtId="0" fontId="7" fillId="0" borderId="0" xfId="0" applyNumberFormat="1" applyFont="1" applyFill="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 fontId="5" fillId="33" borderId="21"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7" fillId="0" borderId="0" xfId="0" applyNumberFormat="1" applyFont="1" applyFill="1" applyAlignment="1" applyProtection="1">
      <alignment horizontal="right" vertical="center"/>
      <protection/>
    </xf>
    <xf numFmtId="0" fontId="5" fillId="0" borderId="22"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5" fillId="33" borderId="22" xfId="0" applyNumberFormat="1" applyFont="1" applyFill="1" applyBorder="1" applyAlignment="1" applyProtection="1">
      <alignment horizontal="right"/>
      <protection/>
    </xf>
    <xf numFmtId="0" fontId="5" fillId="33" borderId="23" xfId="0" applyNumberFormat="1" applyFont="1" applyFill="1" applyBorder="1" applyAlignment="1" applyProtection="1">
      <alignment horizontal="centerContinuous" vertical="center"/>
      <protection/>
    </xf>
    <xf numFmtId="187" fontId="5" fillId="33"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89" fontId="5" fillId="33" borderId="23" xfId="0" applyNumberFormat="1" applyFont="1" applyFill="1" applyBorder="1" applyAlignment="1" applyProtection="1">
      <alignment horizontal="left" vertical="center" wrapText="1"/>
      <protection/>
    </xf>
    <xf numFmtId="0" fontId="0" fillId="33" borderId="10" xfId="0" applyFill="1" applyBorder="1" applyAlignment="1">
      <alignment/>
    </xf>
    <xf numFmtId="0" fontId="5" fillId="0" borderId="0" xfId="0" applyNumberFormat="1" applyFont="1" applyFill="1" applyAlignment="1" applyProtection="1">
      <alignment horizontal="right"/>
      <protection/>
    </xf>
    <xf numFmtId="0" fontId="4" fillId="33" borderId="10" xfId="0" applyNumberFormat="1" applyFont="1" applyFill="1" applyBorder="1" applyAlignment="1" applyProtection="1">
      <alignment horizontal="centerContinuous" vertical="center"/>
      <protection/>
    </xf>
    <xf numFmtId="0" fontId="5" fillId="33" borderId="18" xfId="0" applyNumberFormat="1" applyFont="1" applyFill="1" applyBorder="1" applyAlignment="1" applyProtection="1">
      <alignment vertical="center"/>
      <protection/>
    </xf>
    <xf numFmtId="4" fontId="5" fillId="33" borderId="19"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vertical="center"/>
      <protection/>
    </xf>
    <xf numFmtId="4" fontId="5" fillId="33" borderId="25"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horizontal="left" vertical="center" wrapText="1"/>
      <protection/>
    </xf>
    <xf numFmtId="0" fontId="0" fillId="33" borderId="23" xfId="0" applyFont="1" applyFill="1" applyBorder="1" applyAlignment="1">
      <alignment/>
    </xf>
    <xf numFmtId="0" fontId="5" fillId="33" borderId="18"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5" fillId="33" borderId="26" xfId="0" applyNumberFormat="1" applyFont="1" applyFill="1" applyBorder="1" applyAlignment="1" applyProtection="1">
      <alignment horizontal="right" vertical="center" wrapText="1"/>
      <protection/>
    </xf>
    <xf numFmtId="4" fontId="5" fillId="33" borderId="0" xfId="0" applyNumberFormat="1" applyFont="1" applyFill="1" applyAlignment="1" applyProtection="1">
      <alignment horizontal="right" vertical="center" wrapText="1"/>
      <protection/>
    </xf>
    <xf numFmtId="0" fontId="5" fillId="33" borderId="18"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center" vertical="center"/>
      <protection/>
    </xf>
    <xf numFmtId="0" fontId="8"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protection/>
    </xf>
    <xf numFmtId="4" fontId="4" fillId="33" borderId="10"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protection/>
    </xf>
    <xf numFmtId="0" fontId="11" fillId="0" borderId="0" xfId="0" applyFont="1" applyAlignment="1">
      <alignment/>
    </xf>
    <xf numFmtId="0" fontId="0" fillId="33" borderId="0" xfId="0" applyFont="1" applyFill="1" applyAlignment="1">
      <alignment/>
    </xf>
    <xf numFmtId="0" fontId="4" fillId="33" borderId="0" xfId="0" applyNumberFormat="1" applyFont="1" applyFill="1" applyAlignment="1" applyProtection="1">
      <alignmen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188" fontId="5" fillId="0" borderId="22" xfId="0" applyNumberFormat="1" applyFont="1" applyFill="1" applyBorder="1" applyAlignment="1" applyProtection="1">
      <alignment/>
      <protection/>
    </xf>
    <xf numFmtId="0" fontId="9" fillId="0" borderId="0" xfId="0" applyNumberFormat="1" applyFont="1" applyFill="1" applyAlignment="1" applyProtection="1">
      <alignment vertical="center"/>
      <protection/>
    </xf>
    <xf numFmtId="0" fontId="3" fillId="0" borderId="18" xfId="0" applyFont="1" applyBorder="1" applyAlignment="1">
      <alignment vertical="center"/>
    </xf>
    <xf numFmtId="0" fontId="0" fillId="0" borderId="18" xfId="0" applyFont="1" applyBorder="1" applyAlignment="1">
      <alignment vertical="center"/>
    </xf>
    <xf numFmtId="4" fontId="3" fillId="0" borderId="10" xfId="0" applyNumberFormat="1" applyFont="1" applyFill="1" applyBorder="1" applyAlignment="1">
      <alignment horizontal="right" vertical="center" shrinkToFit="1"/>
    </xf>
    <xf numFmtId="0" fontId="3" fillId="0" borderId="2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4" fontId="12" fillId="0" borderId="16" xfId="0" applyNumberFormat="1" applyFont="1" applyFill="1" applyBorder="1" applyAlignment="1">
      <alignment horizontal="right" vertical="center" shrinkToFit="1"/>
    </xf>
    <xf numFmtId="0" fontId="12" fillId="0" borderId="10" xfId="0" applyFont="1" applyFill="1" applyBorder="1" applyAlignment="1">
      <alignment horizontal="center" vertical="center" shrinkToFit="1"/>
    </xf>
    <xf numFmtId="4" fontId="12" fillId="0" borderId="10" xfId="0" applyNumberFormat="1" applyFont="1" applyFill="1" applyBorder="1" applyAlignment="1">
      <alignment vertical="center" shrinkToFit="1"/>
    </xf>
    <xf numFmtId="0" fontId="12" fillId="0" borderId="16" xfId="0" applyFont="1" applyFill="1" applyBorder="1" applyAlignment="1">
      <alignment horizontal="center" vertical="center"/>
    </xf>
    <xf numFmtId="4" fontId="12" fillId="0" borderId="10" xfId="0" applyNumberFormat="1" applyFont="1" applyFill="1" applyBorder="1" applyAlignment="1">
      <alignment horizontal="right" vertical="center" shrinkToFit="1"/>
    </xf>
    <xf numFmtId="0" fontId="5" fillId="0" borderId="22" xfId="0" applyNumberFormat="1" applyFont="1" applyFill="1" applyBorder="1" applyAlignment="1" applyProtection="1">
      <alignment vertical="center"/>
      <protection/>
    </xf>
    <xf numFmtId="49" fontId="3" fillId="0" borderId="10" xfId="0" applyNumberFormat="1" applyFont="1" applyBorder="1" applyAlignment="1">
      <alignment horizontal="center" vertical="center"/>
    </xf>
    <xf numFmtId="189" fontId="5" fillId="33" borderId="10" xfId="0" applyNumberFormat="1" applyFont="1" applyFill="1" applyBorder="1" applyAlignment="1" applyProtection="1">
      <alignment horizontal="left" vertical="center" wrapText="1"/>
      <protection/>
    </xf>
    <xf numFmtId="0" fontId="3" fillId="0" borderId="10" xfId="0" applyFont="1" applyBorder="1" applyAlignment="1">
      <alignment vertical="center"/>
    </xf>
    <xf numFmtId="4" fontId="48" fillId="33" borderId="10" xfId="0" applyNumberFormat="1" applyFont="1" applyFill="1" applyBorder="1" applyAlignment="1" applyProtection="1">
      <alignment horizontal="center" vertical="center" wrapText="1"/>
      <protection/>
    </xf>
    <xf numFmtId="49" fontId="48" fillId="33" borderId="10" xfId="0" applyNumberFormat="1" applyFont="1" applyFill="1" applyBorder="1" applyAlignment="1" applyProtection="1">
      <alignment horizontal="center" vertical="center" wrapText="1"/>
      <protection/>
    </xf>
    <xf numFmtId="0" fontId="49" fillId="0" borderId="10" xfId="0" applyFont="1" applyBorder="1" applyAlignment="1">
      <alignment horizontal="center" vertical="center"/>
    </xf>
    <xf numFmtId="0" fontId="3" fillId="0" borderId="10" xfId="0" applyFont="1" applyBorder="1" applyAlignment="1">
      <alignment vertical="center" wrapText="1"/>
    </xf>
    <xf numFmtId="0" fontId="5" fillId="0" borderId="10" xfId="0" applyNumberFormat="1" applyFont="1" applyFill="1" applyBorder="1" applyAlignment="1" applyProtection="1">
      <alignment horizontal="center" vertical="center"/>
      <protection/>
    </xf>
    <xf numFmtId="4" fontId="5" fillId="33"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3" fillId="0" borderId="10" xfId="0" applyFont="1" applyBorder="1" applyAlignment="1">
      <alignment vertical="center" wrapText="1"/>
    </xf>
    <xf numFmtId="49" fontId="5" fillId="0" borderId="10" xfId="0" applyNumberFormat="1" applyFont="1" applyFill="1" applyBorder="1" applyAlignment="1" applyProtection="1">
      <alignment horizontal="center" vertical="center" wrapText="1"/>
      <protection/>
    </xf>
    <xf numFmtId="189" fontId="5" fillId="0" borderId="10" xfId="0" applyNumberFormat="1" applyFont="1" applyFill="1" applyBorder="1" applyAlignment="1" applyProtection="1">
      <alignment horizontal="left" vertical="center" wrapText="1"/>
      <protection/>
    </xf>
    <xf numFmtId="4" fontId="5" fillId="0" borderId="18"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wrapText="1"/>
      <protection/>
    </xf>
    <xf numFmtId="188" fontId="5" fillId="33" borderId="19"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33" borderId="28"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center" vertical="center" wrapText="1"/>
      <protection/>
    </xf>
    <xf numFmtId="188" fontId="5" fillId="33" borderId="18" xfId="0" applyNumberFormat="1" applyFont="1" applyFill="1" applyBorder="1" applyAlignment="1" applyProtection="1">
      <alignment horizontal="center" vertical="center" wrapText="1"/>
      <protection/>
    </xf>
    <xf numFmtId="188" fontId="5" fillId="33" borderId="20" xfId="0" applyNumberFormat="1" applyFont="1" applyFill="1" applyBorder="1" applyAlignment="1" applyProtection="1">
      <alignment horizontal="center" vertical="center" wrapText="1"/>
      <protection/>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1" fillId="0" borderId="0" xfId="0" applyFont="1" applyAlignment="1">
      <alignment horizontal="center" vertical="center"/>
    </xf>
    <xf numFmtId="0" fontId="2" fillId="0" borderId="33" xfId="0" applyFont="1" applyBorder="1" applyAlignment="1">
      <alignment horizontal="left" vertical="center"/>
    </xf>
    <xf numFmtId="0" fontId="2" fillId="0" borderId="0" xfId="0" applyFont="1" applyAlignment="1">
      <alignment horizontal="left" vertical="center"/>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9" fillId="0" borderId="0" xfId="0" applyNumberFormat="1" applyFont="1" applyFill="1" applyAlignment="1" applyProtection="1">
      <alignment horizontal="center" vertical="center"/>
      <protection/>
    </xf>
    <xf numFmtId="0" fontId="5" fillId="33" borderId="19"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188" fontId="5" fillId="33" borderId="28" xfId="0" applyNumberFormat="1" applyFont="1" applyFill="1" applyBorder="1" applyAlignment="1" applyProtection="1">
      <alignment horizontal="center" vertical="center" wrapText="1"/>
      <protection/>
    </xf>
    <xf numFmtId="188" fontId="5" fillId="33" borderId="24"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188" fontId="5" fillId="33" borderId="19"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34" borderId="22" xfId="0" applyNumberFormat="1" applyFont="1" applyFill="1" applyBorder="1" applyAlignment="1" applyProtection="1">
      <alignment horizontal="left" vertical="center"/>
      <protection/>
    </xf>
    <xf numFmtId="0" fontId="5" fillId="33" borderId="23" xfId="0" applyNumberFormat="1" applyFont="1" applyFill="1" applyBorder="1" applyAlignment="1" applyProtection="1">
      <alignment horizontal="center" vertical="center"/>
      <protection/>
    </xf>
    <xf numFmtId="0" fontId="5" fillId="33" borderId="36"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187" fontId="5" fillId="33" borderId="10" xfId="0" applyNumberFormat="1" applyFont="1" applyFill="1" applyBorder="1" applyAlignment="1" applyProtection="1">
      <alignment horizontal="center" vertical="center" wrapText="1"/>
      <protection/>
    </xf>
    <xf numFmtId="187" fontId="9"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right" vertical="center"/>
      <protection/>
    </xf>
    <xf numFmtId="190" fontId="5" fillId="0" borderId="22" xfId="0" applyNumberFormat="1" applyFont="1" applyFill="1" applyBorder="1" applyAlignment="1" applyProtection="1">
      <alignment horizontal="left" vertical="center"/>
      <protection/>
    </xf>
    <xf numFmtId="190" fontId="5" fillId="34" borderId="22" xfId="0" applyNumberFormat="1" applyFont="1" applyFill="1" applyBorder="1" applyAlignment="1" applyProtection="1">
      <alignment horizontal="left" vertical="center"/>
      <protection/>
    </xf>
    <xf numFmtId="187" fontId="5" fillId="0" borderId="0" xfId="0" applyNumberFormat="1" applyFont="1" applyFill="1" applyAlignment="1" applyProtection="1">
      <alignment horizontal="right"/>
      <protection/>
    </xf>
    <xf numFmtId="0" fontId="5" fillId="0" borderId="19" xfId="0" applyNumberFormat="1" applyFont="1" applyFill="1" applyBorder="1" applyAlignment="1" applyProtection="1">
      <alignment horizontal="center" vertical="center"/>
      <protection/>
    </xf>
    <xf numFmtId="190" fontId="5" fillId="0" borderId="22" xfId="0" applyNumberFormat="1" applyFont="1" applyFill="1" applyBorder="1" applyAlignment="1" applyProtection="1">
      <alignment horizontal="left" vertical="center"/>
      <protection/>
    </xf>
    <xf numFmtId="187" fontId="5" fillId="0" borderId="22" xfId="0" applyNumberFormat="1" applyFont="1" applyFill="1" applyBorder="1" applyAlignment="1" applyProtection="1">
      <alignment horizontal="right"/>
      <protection/>
    </xf>
    <xf numFmtId="0" fontId="5" fillId="33" borderId="10" xfId="0" applyNumberFormat="1" applyFont="1" applyFill="1" applyBorder="1" applyAlignment="1" applyProtection="1">
      <alignment horizontal="center" vertical="center"/>
      <protection/>
    </xf>
    <xf numFmtId="190" fontId="5" fillId="34" borderId="0" xfId="0" applyNumberFormat="1" applyFont="1" applyFill="1" applyAlignment="1" applyProtection="1">
      <alignment horizontal="left" vertical="center"/>
      <protection/>
    </xf>
    <xf numFmtId="0" fontId="5" fillId="0" borderId="28"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33" borderId="36"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33" borderId="2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5" fillId="33"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C11" sqref="C11"/>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27" t="s">
        <v>156</v>
      </c>
    </row>
    <row r="2" spans="1:8" ht="45.75" customHeight="1">
      <c r="A2" s="144" t="s">
        <v>49</v>
      </c>
      <c r="B2" s="144"/>
      <c r="C2" s="144"/>
      <c r="D2" s="144"/>
      <c r="E2" s="144"/>
      <c r="F2" s="144"/>
      <c r="G2" s="144"/>
      <c r="H2" s="144"/>
    </row>
    <row r="3" spans="1:8" ht="23.25" customHeight="1" thickBot="1">
      <c r="A3" s="53" t="s">
        <v>233</v>
      </c>
      <c r="B3" s="54"/>
      <c r="C3" s="54"/>
      <c r="D3" s="54"/>
      <c r="E3" s="55"/>
      <c r="F3" s="54"/>
      <c r="G3" s="55"/>
      <c r="H3" s="55" t="s">
        <v>72</v>
      </c>
    </row>
    <row r="4" spans="1:8" ht="22.5" customHeight="1">
      <c r="A4" s="147" t="s">
        <v>1</v>
      </c>
      <c r="B4" s="148" t="s">
        <v>2</v>
      </c>
      <c r="C4" s="140" t="s">
        <v>73</v>
      </c>
      <c r="D4" s="141"/>
      <c r="E4" s="141"/>
      <c r="F4" s="141"/>
      <c r="G4" s="142"/>
      <c r="H4" s="143"/>
    </row>
    <row r="5" spans="1:8" ht="22.5" customHeight="1">
      <c r="A5" s="6" t="s">
        <v>74</v>
      </c>
      <c r="B5" s="7" t="s">
        <v>75</v>
      </c>
      <c r="C5" s="6" t="s">
        <v>76</v>
      </c>
      <c r="D5" s="7" t="s">
        <v>75</v>
      </c>
      <c r="E5" s="6" t="s">
        <v>77</v>
      </c>
      <c r="F5" s="8" t="s">
        <v>75</v>
      </c>
      <c r="G5" s="9" t="s">
        <v>78</v>
      </c>
      <c r="H5" s="9" t="s">
        <v>75</v>
      </c>
    </row>
    <row r="6" spans="1:8" ht="22.5" customHeight="1">
      <c r="A6" s="10" t="s">
        <v>79</v>
      </c>
      <c r="B6" s="11">
        <v>5458.81</v>
      </c>
      <c r="C6" s="12" t="s">
        <v>180</v>
      </c>
      <c r="D6" s="11"/>
      <c r="E6" s="13" t="s">
        <v>80</v>
      </c>
      <c r="F6" s="14">
        <f>SUM(F7:F9)</f>
        <v>4346.61</v>
      </c>
      <c r="G6" s="107" t="s">
        <v>124</v>
      </c>
      <c r="H6" s="109">
        <f>4215.08+88.42</f>
        <v>4303.5</v>
      </c>
    </row>
    <row r="7" spans="1:8" ht="22.5" customHeight="1">
      <c r="A7" s="10" t="s">
        <v>81</v>
      </c>
      <c r="B7" s="11">
        <v>5458.81</v>
      </c>
      <c r="C7" s="12" t="s">
        <v>82</v>
      </c>
      <c r="D7" s="15"/>
      <c r="E7" s="13" t="s">
        <v>83</v>
      </c>
      <c r="F7" s="14">
        <v>4215.08</v>
      </c>
      <c r="G7" s="107" t="s">
        <v>125</v>
      </c>
      <c r="H7" s="109">
        <f>131.53+798.78</f>
        <v>930.31</v>
      </c>
    </row>
    <row r="8" spans="1:8" ht="22.5" customHeight="1">
      <c r="A8" s="10" t="s">
        <v>84</v>
      </c>
      <c r="B8" s="11"/>
      <c r="C8" s="12" t="s">
        <v>85</v>
      </c>
      <c r="D8" s="11"/>
      <c r="E8" s="13" t="s">
        <v>86</v>
      </c>
      <c r="F8" s="14">
        <v>131.53</v>
      </c>
      <c r="G8" s="107" t="s">
        <v>126</v>
      </c>
      <c r="H8" s="109"/>
    </row>
    <row r="9" spans="1:8" ht="22.5" customHeight="1">
      <c r="A9" s="10" t="s">
        <v>87</v>
      </c>
      <c r="B9" s="11"/>
      <c r="C9" s="12" t="s">
        <v>88</v>
      </c>
      <c r="D9" s="11"/>
      <c r="E9" s="13" t="s">
        <v>89</v>
      </c>
      <c r="F9" s="14"/>
      <c r="G9" s="107" t="s">
        <v>127</v>
      </c>
      <c r="H9" s="109"/>
    </row>
    <row r="10" spans="1:8" ht="22.5" customHeight="1">
      <c r="A10" s="10" t="s">
        <v>90</v>
      </c>
      <c r="B10" s="15"/>
      <c r="C10" s="12" t="s">
        <v>91</v>
      </c>
      <c r="D10" s="11"/>
      <c r="E10" s="13" t="s">
        <v>92</v>
      </c>
      <c r="F10" s="14">
        <f>SUM(F11:F13)</f>
        <v>1112.1999999999998</v>
      </c>
      <c r="G10" s="107" t="s">
        <v>128</v>
      </c>
      <c r="H10" s="109"/>
    </row>
    <row r="11" spans="1:8" ht="22.5" customHeight="1">
      <c r="A11" s="10" t="s">
        <v>93</v>
      </c>
      <c r="B11" s="15"/>
      <c r="C11" s="12" t="s">
        <v>94</v>
      </c>
      <c r="D11" s="11">
        <f>1132.5-276.4</f>
        <v>856.1</v>
      </c>
      <c r="E11" s="13" t="s">
        <v>231</v>
      </c>
      <c r="F11" s="14">
        <v>88.42</v>
      </c>
      <c r="G11" s="107" t="s">
        <v>129</v>
      </c>
      <c r="H11" s="109"/>
    </row>
    <row r="12" spans="1:8" ht="22.5" customHeight="1">
      <c r="A12" s="10" t="s">
        <v>96</v>
      </c>
      <c r="B12" s="11"/>
      <c r="C12" s="12" t="s">
        <v>97</v>
      </c>
      <c r="D12" s="11">
        <f>5458.81-1132.5</f>
        <v>4326.31</v>
      </c>
      <c r="E12" s="13" t="s">
        <v>95</v>
      </c>
      <c r="F12" s="16">
        <v>798.78</v>
      </c>
      <c r="G12" s="107" t="s">
        <v>130</v>
      </c>
      <c r="H12" s="109"/>
    </row>
    <row r="13" spans="1:8" ht="22.5" customHeight="1">
      <c r="A13" s="17" t="s">
        <v>99</v>
      </c>
      <c r="B13" s="18"/>
      <c r="C13" s="12" t="s">
        <v>100</v>
      </c>
      <c r="D13" s="11"/>
      <c r="E13" s="13" t="s">
        <v>98</v>
      </c>
      <c r="F13" s="16">
        <v>225</v>
      </c>
      <c r="G13" s="107" t="s">
        <v>131</v>
      </c>
      <c r="H13" s="109"/>
    </row>
    <row r="14" spans="1:8" ht="22.5" customHeight="1">
      <c r="A14" s="10" t="s">
        <v>102</v>
      </c>
      <c r="B14" s="18"/>
      <c r="C14" s="12" t="s">
        <v>103</v>
      </c>
      <c r="D14" s="11"/>
      <c r="E14" s="13" t="s">
        <v>101</v>
      </c>
      <c r="F14" s="16"/>
      <c r="G14" s="107" t="s">
        <v>132</v>
      </c>
      <c r="H14" s="109">
        <f>225</f>
        <v>225</v>
      </c>
    </row>
    <row r="15" spans="1:8" ht="22.5" customHeight="1">
      <c r="A15" s="10" t="s">
        <v>2</v>
      </c>
      <c r="B15" s="18"/>
      <c r="C15" s="12" t="s">
        <v>105</v>
      </c>
      <c r="D15" s="11"/>
      <c r="E15" s="13" t="s">
        <v>104</v>
      </c>
      <c r="F15" s="16"/>
      <c r="G15" s="107" t="s">
        <v>133</v>
      </c>
      <c r="H15" s="109"/>
    </row>
    <row r="16" spans="1:8" ht="22.5" customHeight="1">
      <c r="A16" s="10" t="s">
        <v>2</v>
      </c>
      <c r="B16" s="15"/>
      <c r="C16" s="12" t="s">
        <v>107</v>
      </c>
      <c r="D16" s="11"/>
      <c r="E16" s="13" t="s">
        <v>106</v>
      </c>
      <c r="F16" s="19"/>
      <c r="G16" s="107" t="s">
        <v>134</v>
      </c>
      <c r="H16" s="109"/>
    </row>
    <row r="17" spans="1:8" ht="22.5" customHeight="1">
      <c r="A17" s="10" t="s">
        <v>2</v>
      </c>
      <c r="B17" s="15"/>
      <c r="C17" s="12" t="s">
        <v>109</v>
      </c>
      <c r="D17" s="11"/>
      <c r="E17" s="13" t="s">
        <v>108</v>
      </c>
      <c r="F17" s="19"/>
      <c r="G17" s="107" t="s">
        <v>135</v>
      </c>
      <c r="H17" s="109"/>
    </row>
    <row r="18" spans="1:8" ht="22.5" customHeight="1">
      <c r="A18" s="10" t="s">
        <v>2</v>
      </c>
      <c r="B18" s="15"/>
      <c r="C18" s="12" t="s">
        <v>111</v>
      </c>
      <c r="D18" s="11"/>
      <c r="E18" s="13" t="s">
        <v>110</v>
      </c>
      <c r="F18" s="19"/>
      <c r="G18" s="107" t="s">
        <v>136</v>
      </c>
      <c r="H18" s="109"/>
    </row>
    <row r="19" spans="1:8" ht="22.5" customHeight="1">
      <c r="A19" s="10" t="s">
        <v>2</v>
      </c>
      <c r="B19" s="15"/>
      <c r="C19" s="12" t="s">
        <v>113</v>
      </c>
      <c r="D19" s="11"/>
      <c r="E19" s="13" t="s">
        <v>112</v>
      </c>
      <c r="F19" s="19"/>
      <c r="G19" s="108"/>
      <c r="H19" s="109"/>
    </row>
    <row r="20" spans="1:8" ht="22.5" customHeight="1">
      <c r="A20" s="10" t="s">
        <v>2</v>
      </c>
      <c r="B20" s="15"/>
      <c r="C20" s="12" t="s">
        <v>115</v>
      </c>
      <c r="D20" s="15"/>
      <c r="E20" s="13" t="s">
        <v>114</v>
      </c>
      <c r="F20" s="19"/>
      <c r="G20" s="108"/>
      <c r="H20" s="109"/>
    </row>
    <row r="21" spans="1:8" ht="22.5" customHeight="1">
      <c r="A21" s="10" t="s">
        <v>2</v>
      </c>
      <c r="B21" s="15"/>
      <c r="C21" s="12" t="s">
        <v>117</v>
      </c>
      <c r="D21" s="15">
        <v>276.4</v>
      </c>
      <c r="E21" s="13" t="s">
        <v>116</v>
      </c>
      <c r="F21" s="19"/>
      <c r="G21" s="108"/>
      <c r="H21" s="109"/>
    </row>
    <row r="22" spans="1:8" ht="22.5" customHeight="1">
      <c r="A22" s="10" t="s">
        <v>2</v>
      </c>
      <c r="B22" s="15"/>
      <c r="C22" s="12" t="s">
        <v>118</v>
      </c>
      <c r="D22" s="15"/>
      <c r="E22" s="20"/>
      <c r="F22" s="19"/>
      <c r="G22" s="108"/>
      <c r="H22" s="109"/>
    </row>
    <row r="23" spans="1:8" ht="22.5" customHeight="1">
      <c r="A23" s="10" t="s">
        <v>2</v>
      </c>
      <c r="B23" s="15"/>
      <c r="C23" s="12" t="s">
        <v>119</v>
      </c>
      <c r="D23" s="11"/>
      <c r="E23" s="20"/>
      <c r="F23" s="19"/>
      <c r="G23" s="108"/>
      <c r="H23" s="109"/>
    </row>
    <row r="24" spans="1:8" ht="22.5" customHeight="1">
      <c r="A24" s="10" t="s">
        <v>2</v>
      </c>
      <c r="B24" s="15"/>
      <c r="C24" s="12" t="s">
        <v>120</v>
      </c>
      <c r="D24" s="11"/>
      <c r="E24" s="20"/>
      <c r="F24" s="19"/>
      <c r="G24" s="108"/>
      <c r="H24" s="109"/>
    </row>
    <row r="25" spans="1:8" ht="22.5" customHeight="1">
      <c r="A25" s="10"/>
      <c r="B25" s="15"/>
      <c r="C25" s="21" t="s">
        <v>121</v>
      </c>
      <c r="D25" s="22"/>
      <c r="E25" s="20"/>
      <c r="F25" s="19"/>
      <c r="G25" s="108"/>
      <c r="H25" s="109"/>
    </row>
    <row r="26" spans="1:8" ht="22.5" customHeight="1">
      <c r="A26" s="10" t="s">
        <v>2</v>
      </c>
      <c r="B26" s="15"/>
      <c r="C26" s="21"/>
      <c r="D26" s="22"/>
      <c r="E26" s="13" t="s">
        <v>2</v>
      </c>
      <c r="F26" s="110"/>
      <c r="G26" s="108"/>
      <c r="H26" s="109"/>
    </row>
    <row r="27" spans="1:8" ht="22.5" customHeight="1">
      <c r="A27" s="111" t="s">
        <v>122</v>
      </c>
      <c r="B27" s="112">
        <f>SUM(B6)</f>
        <v>5458.81</v>
      </c>
      <c r="C27" s="113" t="s">
        <v>123</v>
      </c>
      <c r="D27" s="114">
        <f>SUM(D6:D25)</f>
        <v>5458.81</v>
      </c>
      <c r="E27" s="115" t="s">
        <v>123</v>
      </c>
      <c r="F27" s="116">
        <f>SUM(F6+F10)</f>
        <v>5458.8099999999995</v>
      </c>
      <c r="G27" s="115" t="s">
        <v>123</v>
      </c>
      <c r="H27" s="116">
        <f>SUM(H6:H7,H14)</f>
        <v>5458.8099999999995</v>
      </c>
    </row>
    <row r="28" spans="1:4" ht="15" customHeight="1">
      <c r="A28" s="145"/>
      <c r="B28" s="146"/>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1">
      <selection activeCell="N13" sqref="N13"/>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27" t="s">
        <v>217</v>
      </c>
      <c r="B1" s="56"/>
      <c r="C1" s="56"/>
      <c r="D1" s="56"/>
      <c r="E1" s="56"/>
      <c r="F1" s="56"/>
      <c r="G1" s="56"/>
      <c r="H1" s="56"/>
      <c r="I1" s="56"/>
      <c r="J1" s="56"/>
      <c r="K1" s="56"/>
      <c r="L1" s="56"/>
      <c r="M1" s="56"/>
      <c r="N1" s="56"/>
      <c r="O1" s="56"/>
      <c r="P1" s="41"/>
      <c r="Q1" s="30"/>
      <c r="R1" s="30"/>
      <c r="S1" s="57"/>
      <c r="T1" s="24"/>
      <c r="U1" s="24"/>
    </row>
    <row r="2" spans="1:21" s="96" customFormat="1" ht="23.25" customHeight="1">
      <c r="A2" s="188" t="s">
        <v>215</v>
      </c>
      <c r="B2" s="188"/>
      <c r="C2" s="188"/>
      <c r="D2" s="188"/>
      <c r="E2" s="188"/>
      <c r="F2" s="188"/>
      <c r="G2" s="188"/>
      <c r="H2" s="188"/>
      <c r="I2" s="188"/>
      <c r="J2" s="188"/>
      <c r="K2" s="188"/>
      <c r="L2" s="188"/>
      <c r="M2" s="188"/>
      <c r="N2" s="188"/>
      <c r="O2" s="188"/>
      <c r="P2" s="188"/>
      <c r="Q2" s="188"/>
      <c r="R2" s="188"/>
      <c r="S2" s="188"/>
      <c r="T2" s="95"/>
      <c r="U2" s="95"/>
    </row>
    <row r="3" spans="1:21" s="26" customFormat="1" ht="23.25" customHeight="1">
      <c r="A3" s="189" t="s">
        <v>252</v>
      </c>
      <c r="B3" s="189"/>
      <c r="C3" s="189"/>
      <c r="D3" s="189"/>
      <c r="E3" s="189"/>
      <c r="F3" s="189"/>
      <c r="G3" s="189"/>
      <c r="H3" s="189"/>
      <c r="I3" s="189"/>
      <c r="J3" s="56"/>
      <c r="K3" s="56"/>
      <c r="L3" s="56"/>
      <c r="M3" s="56"/>
      <c r="N3" s="56"/>
      <c r="O3" s="56"/>
      <c r="P3" s="97"/>
      <c r="Q3" s="98"/>
      <c r="R3" s="98"/>
      <c r="S3" s="93" t="s">
        <v>71</v>
      </c>
      <c r="T3" s="25"/>
      <c r="U3" s="25"/>
    </row>
    <row r="4" spans="1:21" ht="23.25" customHeight="1">
      <c r="A4" s="151" t="s">
        <v>160</v>
      </c>
      <c r="B4" s="151"/>
      <c r="C4" s="151"/>
      <c r="D4" s="161" t="s">
        <v>5</v>
      </c>
      <c r="E4" s="167" t="s">
        <v>161</v>
      </c>
      <c r="F4" s="151" t="s">
        <v>8</v>
      </c>
      <c r="G4" s="151"/>
      <c r="H4" s="151"/>
      <c r="I4" s="186"/>
      <c r="J4" s="155" t="s">
        <v>9</v>
      </c>
      <c r="K4" s="155"/>
      <c r="L4" s="155"/>
      <c r="M4" s="155"/>
      <c r="N4" s="155"/>
      <c r="O4" s="155"/>
      <c r="P4" s="155"/>
      <c r="Q4" s="155"/>
      <c r="R4" s="155"/>
      <c r="S4" s="155"/>
      <c r="T4" s="92"/>
      <c r="U4" s="92"/>
    </row>
    <row r="5" spans="1:21" ht="23.25" customHeight="1">
      <c r="A5" s="155" t="s">
        <v>150</v>
      </c>
      <c r="B5" s="155" t="s">
        <v>151</v>
      </c>
      <c r="C5" s="155" t="s">
        <v>152</v>
      </c>
      <c r="D5" s="190"/>
      <c r="E5" s="168"/>
      <c r="F5" s="155" t="s">
        <v>6</v>
      </c>
      <c r="G5" s="155" t="s">
        <v>10</v>
      </c>
      <c r="H5" s="155" t="s">
        <v>163</v>
      </c>
      <c r="I5" s="155" t="s">
        <v>11</v>
      </c>
      <c r="J5" s="155" t="s">
        <v>6</v>
      </c>
      <c r="K5" s="163" t="s">
        <v>164</v>
      </c>
      <c r="L5" s="163" t="s">
        <v>165</v>
      </c>
      <c r="M5" s="163" t="s">
        <v>166</v>
      </c>
      <c r="N5" s="163" t="s">
        <v>167</v>
      </c>
      <c r="O5" s="163" t="s">
        <v>168</v>
      </c>
      <c r="P5" s="163" t="s">
        <v>169</v>
      </c>
      <c r="Q5" s="163" t="s">
        <v>170</v>
      </c>
      <c r="R5" s="163" t="s">
        <v>171</v>
      </c>
      <c r="S5" s="163" t="s">
        <v>7</v>
      </c>
      <c r="T5" s="92"/>
      <c r="U5" s="92"/>
    </row>
    <row r="6" spans="1:21" ht="30" customHeight="1">
      <c r="A6" s="155"/>
      <c r="B6" s="155"/>
      <c r="C6" s="155"/>
      <c r="D6" s="190"/>
      <c r="E6" s="168"/>
      <c r="F6" s="155"/>
      <c r="G6" s="155"/>
      <c r="H6" s="155"/>
      <c r="I6" s="155"/>
      <c r="J6" s="155"/>
      <c r="K6" s="163"/>
      <c r="L6" s="163"/>
      <c r="M6" s="163"/>
      <c r="N6" s="163"/>
      <c r="O6" s="163"/>
      <c r="P6" s="163"/>
      <c r="Q6" s="163"/>
      <c r="R6" s="163"/>
      <c r="S6" s="163"/>
      <c r="T6" s="92"/>
      <c r="U6" s="92"/>
    </row>
    <row r="7" spans="1:21" ht="30" customHeight="1">
      <c r="A7" s="33"/>
      <c r="B7" s="33"/>
      <c r="C7" s="33"/>
      <c r="D7" s="125"/>
      <c r="E7" s="34"/>
      <c r="F7" s="33"/>
      <c r="G7" s="33"/>
      <c r="H7" s="33"/>
      <c r="I7" s="33"/>
      <c r="J7" s="34"/>
      <c r="K7" s="62"/>
      <c r="L7" s="62"/>
      <c r="M7" s="62"/>
      <c r="N7" s="62"/>
      <c r="O7" s="62"/>
      <c r="P7" s="62"/>
      <c r="Q7" s="62"/>
      <c r="R7" s="62"/>
      <c r="S7" s="62"/>
      <c r="T7" s="92"/>
      <c r="U7" s="92"/>
    </row>
    <row r="8" spans="1:21" ht="30" customHeight="1">
      <c r="A8" s="33"/>
      <c r="B8" s="33"/>
      <c r="C8" s="33"/>
      <c r="D8" s="125"/>
      <c r="E8" s="34"/>
      <c r="F8" s="33"/>
      <c r="G8" s="33"/>
      <c r="H8" s="33"/>
      <c r="I8" s="33"/>
      <c r="J8" s="34"/>
      <c r="K8" s="62"/>
      <c r="L8" s="62"/>
      <c r="M8" s="62"/>
      <c r="N8" s="62"/>
      <c r="O8" s="62"/>
      <c r="P8" s="62"/>
      <c r="Q8" s="62"/>
      <c r="R8" s="62"/>
      <c r="S8" s="62"/>
      <c r="T8" s="92"/>
      <c r="U8" s="92"/>
    </row>
    <row r="9" spans="1:21" s="26" customFormat="1" ht="29.25" customHeight="1">
      <c r="A9" s="44"/>
      <c r="B9" s="44"/>
      <c r="C9" s="44"/>
      <c r="D9" s="36"/>
      <c r="E9" s="37"/>
      <c r="F9" s="37"/>
      <c r="G9" s="37"/>
      <c r="H9" s="37"/>
      <c r="I9" s="37"/>
      <c r="J9" s="40"/>
      <c r="K9" s="40"/>
      <c r="L9" s="40"/>
      <c r="M9" s="40"/>
      <c r="N9" s="40"/>
      <c r="O9" s="40"/>
      <c r="P9" s="40"/>
      <c r="Q9" s="40"/>
      <c r="R9" s="40"/>
      <c r="S9" s="40"/>
      <c r="T9" s="25"/>
      <c r="U9" s="25"/>
    </row>
    <row r="10" spans="1:22" ht="23.25" customHeight="1">
      <c r="A10" s="30" t="s">
        <v>216</v>
      </c>
      <c r="B10" s="41"/>
      <c r="C10" s="30"/>
      <c r="D10" s="30"/>
      <c r="E10" s="30"/>
      <c r="F10" s="30"/>
      <c r="G10" s="30"/>
      <c r="H10" s="30"/>
      <c r="I10" s="30"/>
      <c r="J10" s="30"/>
      <c r="K10" s="30"/>
      <c r="L10" s="30"/>
      <c r="M10" s="30"/>
      <c r="N10" s="30"/>
      <c r="O10" s="30"/>
      <c r="P10" s="30"/>
      <c r="Q10" s="30"/>
      <c r="R10" s="30"/>
      <c r="S10" s="30"/>
      <c r="T10" s="24"/>
      <c r="U10" s="24"/>
      <c r="V10" s="2"/>
    </row>
    <row r="11" spans="1:21" ht="23.25" customHeight="1">
      <c r="A11" s="24"/>
      <c r="B11" s="24"/>
      <c r="C11" s="24"/>
      <c r="D11" s="24"/>
      <c r="E11" s="24"/>
      <c r="F11" s="24"/>
      <c r="G11" s="24"/>
      <c r="H11" s="24"/>
      <c r="I11" s="24"/>
      <c r="J11" s="24"/>
      <c r="K11" s="24"/>
      <c r="L11" s="24"/>
      <c r="M11" s="24"/>
      <c r="N11" s="24"/>
      <c r="O11" s="24"/>
      <c r="P11" s="24"/>
      <c r="Q11" s="24"/>
      <c r="R11" s="24"/>
      <c r="S11" s="24"/>
      <c r="T11" s="24"/>
      <c r="U11" s="24"/>
    </row>
    <row r="12" spans="1:22" ht="23.25" customHeight="1">
      <c r="A12" s="24"/>
      <c r="B12" s="24"/>
      <c r="C12" s="24"/>
      <c r="D12" s="24"/>
      <c r="E12" s="24"/>
      <c r="F12" s="24"/>
      <c r="G12" s="24"/>
      <c r="H12" s="24"/>
      <c r="I12" s="24"/>
      <c r="J12" s="24"/>
      <c r="K12" s="24"/>
      <c r="L12" s="24"/>
      <c r="M12" s="24"/>
      <c r="N12" s="24"/>
      <c r="O12" s="24"/>
      <c r="P12" s="24"/>
      <c r="Q12" s="24"/>
      <c r="R12" s="24"/>
      <c r="S12" s="24"/>
      <c r="T12" s="24"/>
      <c r="U12" s="24"/>
      <c r="V12" s="2"/>
    </row>
    <row r="13" spans="1:21" ht="23.25" customHeight="1">
      <c r="A13" s="24"/>
      <c r="B13" s="24"/>
      <c r="C13" s="24"/>
      <c r="D13" s="24"/>
      <c r="E13" s="24"/>
      <c r="F13" s="24"/>
      <c r="G13" s="24"/>
      <c r="H13" s="24"/>
      <c r="I13" s="24"/>
      <c r="J13" s="24"/>
      <c r="K13" s="24"/>
      <c r="L13" s="24"/>
      <c r="M13" s="24"/>
      <c r="N13" s="24"/>
      <c r="O13" s="24"/>
      <c r="P13" s="24"/>
      <c r="Q13" s="24"/>
      <c r="R13" s="24"/>
      <c r="S13" s="24"/>
      <c r="T13" s="24"/>
      <c r="U13" s="24"/>
    </row>
    <row r="14" spans="1:21" ht="23.25" customHeight="1">
      <c r="A14" s="24"/>
      <c r="B14" s="24"/>
      <c r="C14" s="24"/>
      <c r="D14" s="24"/>
      <c r="E14" s="24"/>
      <c r="F14" s="24"/>
      <c r="G14" s="24"/>
      <c r="H14" s="24"/>
      <c r="I14" s="24"/>
      <c r="J14" s="24"/>
      <c r="K14" s="24"/>
      <c r="L14" s="24"/>
      <c r="M14" s="24"/>
      <c r="N14" s="24"/>
      <c r="O14" s="24"/>
      <c r="P14" s="24"/>
      <c r="Q14" s="24"/>
      <c r="R14" s="24"/>
      <c r="S14" s="24"/>
      <c r="T14" s="24"/>
      <c r="U14" s="24"/>
    </row>
    <row r="15" spans="1:21" ht="23.25" customHeight="1">
      <c r="A15" s="24"/>
      <c r="B15" s="24"/>
      <c r="C15" s="24"/>
      <c r="D15" s="24"/>
      <c r="E15" s="24"/>
      <c r="F15" s="24"/>
      <c r="G15" s="24"/>
      <c r="H15" s="24"/>
      <c r="I15" s="24"/>
      <c r="J15" s="24"/>
      <c r="K15" s="24"/>
      <c r="L15" s="24"/>
      <c r="M15" s="24"/>
      <c r="N15" s="24"/>
      <c r="O15" s="24"/>
      <c r="P15" s="24"/>
      <c r="Q15" s="24"/>
      <c r="R15" s="24"/>
      <c r="S15" s="24"/>
      <c r="T15" s="24"/>
      <c r="U15" s="24"/>
    </row>
    <row r="16" spans="1:21" ht="23.25" customHeight="1">
      <c r="A16" s="24"/>
      <c r="B16" s="24"/>
      <c r="C16" s="24"/>
      <c r="D16" s="24"/>
      <c r="E16" s="24"/>
      <c r="F16" s="24"/>
      <c r="G16" s="24"/>
      <c r="H16" s="24"/>
      <c r="I16" s="24"/>
      <c r="J16" s="24"/>
      <c r="K16" s="24"/>
      <c r="L16" s="24"/>
      <c r="M16" s="24"/>
      <c r="N16" s="24"/>
      <c r="O16" s="24"/>
      <c r="P16" s="24"/>
      <c r="Q16" s="24"/>
      <c r="R16" s="24"/>
      <c r="S16" s="24"/>
      <c r="T16" s="24"/>
      <c r="U16" s="24"/>
    </row>
    <row r="17" spans="1:21" ht="23.25" customHeight="1">
      <c r="A17" s="24"/>
      <c r="B17" s="24"/>
      <c r="C17" s="24"/>
      <c r="D17" s="24"/>
      <c r="E17" s="24"/>
      <c r="F17" s="24"/>
      <c r="G17" s="24"/>
      <c r="H17" s="24"/>
      <c r="I17" s="24"/>
      <c r="J17" s="24"/>
      <c r="K17" s="24"/>
      <c r="L17" s="24"/>
      <c r="M17" s="24"/>
      <c r="N17" s="24"/>
      <c r="O17" s="24"/>
      <c r="P17" s="24"/>
      <c r="Q17" s="24"/>
      <c r="R17" s="24"/>
      <c r="S17" s="24"/>
      <c r="T17" s="24"/>
      <c r="U17" s="24"/>
    </row>
    <row r="18" spans="1:21" ht="23.25" customHeight="1">
      <c r="A18" s="24"/>
      <c r="B18" s="24"/>
      <c r="C18" s="24"/>
      <c r="D18" s="24"/>
      <c r="E18" s="24"/>
      <c r="F18" s="24"/>
      <c r="G18" s="24"/>
      <c r="H18" s="24"/>
      <c r="I18" s="24"/>
      <c r="J18" s="24"/>
      <c r="K18" s="24"/>
      <c r="L18" s="24"/>
      <c r="M18" s="24"/>
      <c r="N18" s="24"/>
      <c r="O18" s="24"/>
      <c r="P18" s="24"/>
      <c r="Q18" s="24"/>
      <c r="R18" s="24"/>
      <c r="S18" s="24"/>
      <c r="T18" s="24"/>
      <c r="U18" s="24"/>
    </row>
    <row r="19" spans="1:21" ht="23.25" customHeight="1">
      <c r="A19" s="24"/>
      <c r="B19" s="24"/>
      <c r="C19" s="24"/>
      <c r="D19" s="24"/>
      <c r="E19" s="24"/>
      <c r="F19" s="24"/>
      <c r="G19" s="24"/>
      <c r="H19" s="24"/>
      <c r="I19" s="24"/>
      <c r="J19" s="24"/>
      <c r="K19" s="24"/>
      <c r="L19" s="24"/>
      <c r="M19" s="24"/>
      <c r="N19" s="24"/>
      <c r="O19" s="24"/>
      <c r="P19" s="24"/>
      <c r="Q19" s="24"/>
      <c r="R19" s="24"/>
      <c r="S19" s="24"/>
      <c r="T19" s="24"/>
      <c r="U19" s="24"/>
    </row>
    <row r="20" spans="1:21" ht="23.25" customHeight="1">
      <c r="A20" s="24"/>
      <c r="B20" s="24"/>
      <c r="C20" s="24"/>
      <c r="D20" s="24"/>
      <c r="E20" s="24"/>
      <c r="F20" s="24"/>
      <c r="G20" s="24"/>
      <c r="H20" s="24"/>
      <c r="I20" s="24"/>
      <c r="J20" s="24"/>
      <c r="K20" s="24"/>
      <c r="L20" s="24"/>
      <c r="M20" s="24"/>
      <c r="N20" s="24"/>
      <c r="O20" s="24"/>
      <c r="P20" s="24"/>
      <c r="Q20" s="24"/>
      <c r="R20" s="24"/>
      <c r="S20" s="24"/>
      <c r="T20" s="24"/>
      <c r="U20" s="24"/>
    </row>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sheetProtection/>
  <mergeCells count="24">
    <mergeCell ref="B5:B6"/>
    <mergeCell ref="A3:I3"/>
    <mergeCell ref="A4:C4"/>
    <mergeCell ref="D4:D6"/>
    <mergeCell ref="I5:I6"/>
    <mergeCell ref="F4:I4"/>
    <mergeCell ref="K5:K6"/>
    <mergeCell ref="J5:J6"/>
    <mergeCell ref="A2:S2"/>
    <mergeCell ref="P5:P6"/>
    <mergeCell ref="Q5:Q6"/>
    <mergeCell ref="R5:R6"/>
    <mergeCell ref="S5:S6"/>
    <mergeCell ref="A5:A6"/>
    <mergeCell ref="C5:C6"/>
    <mergeCell ref="F5:F6"/>
    <mergeCell ref="E4:E6"/>
    <mergeCell ref="L5:L6"/>
    <mergeCell ref="J4:S4"/>
    <mergeCell ref="N5:N6"/>
    <mergeCell ref="G5:G6"/>
    <mergeCell ref="O5:O6"/>
    <mergeCell ref="M5:M6"/>
    <mergeCell ref="H5:H6"/>
  </mergeCells>
  <printOptions/>
  <pageMargins left="0.76" right="0.75" top="1" bottom="1" header="0.5" footer="0.5"/>
  <pageSetup orientation="landscape" paperSize="9" scale="65" r:id="rId1"/>
</worksheet>
</file>

<file path=xl/worksheets/sheet11.xml><?xml version="1.0" encoding="utf-8"?>
<worksheet xmlns="http://schemas.openxmlformats.org/spreadsheetml/2006/main" xmlns:r="http://schemas.openxmlformats.org/officeDocument/2006/relationships">
  <dimension ref="A1:H20"/>
  <sheetViews>
    <sheetView zoomScalePageLayoutView="0" workbookViewId="0" topLeftCell="A1">
      <selection activeCell="K11" sqref="K11"/>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27" t="s">
        <v>227</v>
      </c>
      <c r="B1" s="100"/>
      <c r="C1" s="100"/>
      <c r="D1" s="100"/>
      <c r="E1" s="100"/>
      <c r="F1" s="100"/>
      <c r="G1" s="100"/>
    </row>
    <row r="2" spans="1:7" s="99" customFormat="1" ht="27" customHeight="1">
      <c r="A2" s="191" t="s">
        <v>218</v>
      </c>
      <c r="B2" s="191"/>
      <c r="C2" s="191"/>
      <c r="D2" s="191"/>
      <c r="E2" s="191"/>
      <c r="F2" s="191"/>
      <c r="G2" s="191"/>
    </row>
    <row r="3" spans="1:7" ht="22.5" customHeight="1">
      <c r="A3" s="185" t="s">
        <v>233</v>
      </c>
      <c r="B3" s="165"/>
      <c r="C3" s="165"/>
      <c r="D3" s="165"/>
      <c r="E3" s="165"/>
      <c r="F3" s="165"/>
      <c r="G3" s="101" t="s">
        <v>71</v>
      </c>
    </row>
    <row r="4" spans="1:8" ht="25.5" customHeight="1">
      <c r="A4" s="163" t="s">
        <v>145</v>
      </c>
      <c r="B4" s="163" t="s">
        <v>219</v>
      </c>
      <c r="C4" s="163"/>
      <c r="D4" s="163"/>
      <c r="E4" s="163"/>
      <c r="F4" s="163"/>
      <c r="G4" s="163"/>
      <c r="H4" s="192" t="s">
        <v>228</v>
      </c>
    </row>
    <row r="5" spans="1:8" ht="25.5" customHeight="1">
      <c r="A5" s="163"/>
      <c r="B5" s="163" t="s">
        <v>3</v>
      </c>
      <c r="C5" s="163" t="s">
        <v>32</v>
      </c>
      <c r="D5" s="163" t="s">
        <v>220</v>
      </c>
      <c r="E5" s="194" t="s">
        <v>221</v>
      </c>
      <c r="F5" s="194"/>
      <c r="G5" s="163" t="s">
        <v>222</v>
      </c>
      <c r="H5" s="193"/>
    </row>
    <row r="6" spans="1:8" ht="27.75" customHeight="1">
      <c r="A6" s="163"/>
      <c r="B6" s="163"/>
      <c r="C6" s="163"/>
      <c r="D6" s="163"/>
      <c r="E6" s="62" t="s">
        <v>223</v>
      </c>
      <c r="F6" s="62" t="s">
        <v>36</v>
      </c>
      <c r="G6" s="163"/>
      <c r="H6" s="193"/>
    </row>
    <row r="7" spans="1:8" s="26" customFormat="1" ht="30" customHeight="1">
      <c r="A7" s="46" t="s">
        <v>253</v>
      </c>
      <c r="B7" s="126">
        <f>C7+D7+G7</f>
        <v>63.63</v>
      </c>
      <c r="C7" s="126">
        <v>48.6</v>
      </c>
      <c r="D7" s="126">
        <f>SUM(E7:F7)</f>
        <v>15.03</v>
      </c>
      <c r="E7" s="126"/>
      <c r="F7" s="126">
        <v>15.03</v>
      </c>
      <c r="G7" s="40"/>
      <c r="H7" s="76"/>
    </row>
    <row r="8" spans="1:8" ht="30" customHeight="1">
      <c r="A8" s="46" t="s">
        <v>254</v>
      </c>
      <c r="B8" s="126">
        <f>C8+D8+G8</f>
        <v>16.41</v>
      </c>
      <c r="C8" s="126">
        <v>6.48</v>
      </c>
      <c r="D8" s="126">
        <f>SUM(E8:F8)</f>
        <v>9.93</v>
      </c>
      <c r="E8" s="126"/>
      <c r="F8" s="126">
        <v>9.93</v>
      </c>
      <c r="G8" s="40"/>
      <c r="H8" s="3"/>
    </row>
    <row r="9" spans="1:8" ht="30" customHeight="1">
      <c r="A9" s="46" t="s">
        <v>255</v>
      </c>
      <c r="B9" s="126">
        <f>C9+D9+G9</f>
        <v>19.04</v>
      </c>
      <c r="C9" s="126">
        <v>5.67</v>
      </c>
      <c r="D9" s="126">
        <f>SUM(E9:F9)</f>
        <v>13.37</v>
      </c>
      <c r="E9" s="126"/>
      <c r="F9" s="126">
        <v>13.37</v>
      </c>
      <c r="G9" s="40"/>
      <c r="H9" s="5"/>
    </row>
    <row r="10" spans="1:8" ht="30" customHeight="1">
      <c r="A10" s="46" t="s">
        <v>256</v>
      </c>
      <c r="B10" s="126">
        <f>C10+D10+G10</f>
        <v>11.75</v>
      </c>
      <c r="C10" s="126">
        <v>5.67</v>
      </c>
      <c r="D10" s="126">
        <f>SUM(E10:F10)</f>
        <v>6.08</v>
      </c>
      <c r="E10" s="126"/>
      <c r="F10" s="126">
        <v>6.08</v>
      </c>
      <c r="G10" s="40"/>
      <c r="H10" s="5"/>
    </row>
    <row r="11" spans="1:8" ht="30" customHeight="1">
      <c r="A11" s="46" t="s">
        <v>257</v>
      </c>
      <c r="B11" s="126">
        <f>SUM(B7:B10)</f>
        <v>110.83000000000001</v>
      </c>
      <c r="C11" s="126">
        <f>SUM(C7:C10)</f>
        <v>66.42</v>
      </c>
      <c r="D11" s="126">
        <f>SUM(D7:D10)</f>
        <v>44.41</v>
      </c>
      <c r="E11" s="126"/>
      <c r="F11" s="126">
        <f>SUM(F7:F10)</f>
        <v>44.41</v>
      </c>
      <c r="G11" s="126"/>
      <c r="H11" s="5"/>
    </row>
    <row r="12" spans="1:8" ht="30" customHeight="1">
      <c r="A12" s="102"/>
      <c r="B12" s="40"/>
      <c r="C12" s="40"/>
      <c r="D12" s="40"/>
      <c r="E12" s="40"/>
      <c r="F12" s="40"/>
      <c r="G12" s="40"/>
      <c r="H12" s="5"/>
    </row>
    <row r="13" spans="1:8" ht="30" customHeight="1">
      <c r="A13" s="102"/>
      <c r="B13" s="40"/>
      <c r="C13" s="40"/>
      <c r="D13" s="40"/>
      <c r="E13" s="40"/>
      <c r="F13" s="40"/>
      <c r="G13" s="40"/>
      <c r="H13" s="5"/>
    </row>
    <row r="14" spans="1:8" ht="18" customHeight="1">
      <c r="A14" s="27" t="s">
        <v>224</v>
      </c>
      <c r="B14" s="103"/>
      <c r="C14" s="103"/>
      <c r="D14" s="103"/>
      <c r="E14" s="103"/>
      <c r="F14" s="103"/>
      <c r="G14" s="103"/>
      <c r="H14" s="2"/>
    </row>
    <row r="15" spans="1:7" ht="18" customHeight="1">
      <c r="A15" s="27" t="s">
        <v>225</v>
      </c>
      <c r="B15" s="103"/>
      <c r="C15" s="103"/>
      <c r="D15" s="103"/>
      <c r="E15" s="103"/>
      <c r="F15" s="103"/>
      <c r="G15" s="103"/>
    </row>
    <row r="16" spans="1:7" ht="18" customHeight="1">
      <c r="A16" s="27" t="s">
        <v>226</v>
      </c>
      <c r="B16" s="41"/>
      <c r="C16" s="103"/>
      <c r="D16" s="103"/>
      <c r="E16" s="103"/>
      <c r="F16" s="103"/>
      <c r="G16" s="103"/>
    </row>
    <row r="17" ht="18" customHeight="1">
      <c r="A17" s="104" t="s">
        <v>229</v>
      </c>
    </row>
    <row r="18" ht="18" customHeight="1"/>
    <row r="19" ht="18" customHeight="1">
      <c r="E19" s="2"/>
    </row>
    <row r="20" ht="18" customHeight="1">
      <c r="D20"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C9" sqref="C9"/>
    </sheetView>
  </sheetViews>
  <sheetFormatPr defaultColWidth="7.8515625" defaultRowHeight="12.75"/>
  <cols>
    <col min="1" max="1" width="31.28125" style="0" customWidth="1"/>
    <col min="2" max="2" width="16.00390625" style="0" customWidth="1"/>
    <col min="3" max="3" width="12.57421875" style="0" customWidth="1"/>
    <col min="4"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27" t="s">
        <v>138</v>
      </c>
      <c r="B1" s="28"/>
      <c r="C1" s="29"/>
      <c r="D1" s="27"/>
      <c r="E1" s="27"/>
      <c r="F1" s="30"/>
      <c r="G1" s="30"/>
      <c r="H1" s="30"/>
      <c r="I1" s="31"/>
      <c r="J1" s="24"/>
    </row>
    <row r="2" spans="1:11" ht="24.75" customHeight="1">
      <c r="A2" s="149" t="s">
        <v>137</v>
      </c>
      <c r="B2" s="149"/>
      <c r="C2" s="149"/>
      <c r="D2" s="149"/>
      <c r="E2" s="149"/>
      <c r="F2" s="149"/>
      <c r="G2" s="149"/>
      <c r="H2" s="149"/>
      <c r="I2" s="149"/>
      <c r="J2" s="106"/>
      <c r="K2" s="106"/>
    </row>
    <row r="3" spans="1:10" ht="26.25" customHeight="1">
      <c r="A3" s="117" t="s">
        <v>233</v>
      </c>
      <c r="B3" s="63"/>
      <c r="C3" s="63"/>
      <c r="D3" s="27"/>
      <c r="E3" s="27"/>
      <c r="F3" s="32"/>
      <c r="G3" s="32"/>
      <c r="H3" s="32"/>
      <c r="I3" s="105" t="s">
        <v>71</v>
      </c>
      <c r="J3" s="24"/>
    </row>
    <row r="4" spans="1:10" ht="24.75" customHeight="1">
      <c r="A4" s="150" t="s">
        <v>145</v>
      </c>
      <c r="B4" s="150" t="s">
        <v>139</v>
      </c>
      <c r="C4" s="152" t="s">
        <v>140</v>
      </c>
      <c r="D4" s="154" t="s">
        <v>141</v>
      </c>
      <c r="E4" s="154" t="s">
        <v>142</v>
      </c>
      <c r="F4" s="154" t="s">
        <v>143</v>
      </c>
      <c r="G4" s="154" t="s">
        <v>155</v>
      </c>
      <c r="H4" s="157" t="s">
        <v>144</v>
      </c>
      <c r="I4" s="155" t="s">
        <v>4</v>
      </c>
      <c r="J4" s="25"/>
    </row>
    <row r="5" spans="1:10" ht="27.75" customHeight="1">
      <c r="A5" s="151"/>
      <c r="B5" s="151"/>
      <c r="C5" s="153"/>
      <c r="D5" s="154"/>
      <c r="E5" s="156"/>
      <c r="F5" s="154"/>
      <c r="G5" s="154"/>
      <c r="H5" s="158"/>
      <c r="I5" s="155"/>
      <c r="J5" s="25"/>
    </row>
    <row r="6" spans="1:10" ht="24" customHeight="1">
      <c r="A6" s="135" t="s">
        <v>257</v>
      </c>
      <c r="B6" s="37">
        <f aca="true" t="shared" si="0" ref="B6:B12">SUM(C6:I6)</f>
        <v>5458.8099999999995</v>
      </c>
      <c r="C6" s="37">
        <f>SUM(C7:C12)</f>
        <v>5458.8099999999995</v>
      </c>
      <c r="D6" s="138"/>
      <c r="E6" s="133"/>
      <c r="F6" s="139"/>
      <c r="G6" s="138"/>
      <c r="H6" s="134"/>
      <c r="I6" s="34"/>
      <c r="J6" s="25"/>
    </row>
    <row r="7" spans="1:10" s="26" customFormat="1" ht="24" customHeight="1">
      <c r="A7" s="136" t="s">
        <v>234</v>
      </c>
      <c r="B7" s="37">
        <f t="shared" si="0"/>
        <v>2968.1700000000005</v>
      </c>
      <c r="C7" s="37">
        <f>5458.81-2490.64</f>
        <v>2968.1700000000005</v>
      </c>
      <c r="D7" s="37"/>
      <c r="E7" s="38"/>
      <c r="F7" s="39"/>
      <c r="G7" s="37"/>
      <c r="H7" s="37"/>
      <c r="I7" s="40"/>
      <c r="J7" s="25"/>
    </row>
    <row r="8" spans="1:10" ht="24" customHeight="1">
      <c r="A8" s="137" t="s">
        <v>269</v>
      </c>
      <c r="B8" s="37">
        <f t="shared" si="0"/>
        <v>134.45</v>
      </c>
      <c r="C8" s="37">
        <f>72.18+32+14.27+16</f>
        <v>134.45</v>
      </c>
      <c r="D8" s="37"/>
      <c r="E8" s="38"/>
      <c r="F8" s="39"/>
      <c r="G8" s="37"/>
      <c r="H8" s="37"/>
      <c r="I8" s="40"/>
      <c r="J8" s="24"/>
    </row>
    <row r="9" spans="1:10" ht="24" customHeight="1">
      <c r="A9" s="137" t="s">
        <v>270</v>
      </c>
      <c r="B9" s="37">
        <f t="shared" si="0"/>
        <v>315.97</v>
      </c>
      <c r="C9" s="37">
        <f>146.91+52.2+20.86+96</f>
        <v>315.97</v>
      </c>
      <c r="D9" s="42"/>
      <c r="E9" s="42"/>
      <c r="F9" s="42"/>
      <c r="G9" s="42"/>
      <c r="H9" s="42"/>
      <c r="I9" s="42"/>
      <c r="J9" s="24"/>
    </row>
    <row r="10" spans="1:10" ht="24" customHeight="1">
      <c r="A10" s="137" t="s">
        <v>271</v>
      </c>
      <c r="B10" s="37">
        <f t="shared" si="0"/>
        <v>315.74</v>
      </c>
      <c r="C10" s="37">
        <f>171.21+89.2+37.33+18</f>
        <v>315.74</v>
      </c>
      <c r="D10" s="42"/>
      <c r="E10" s="42"/>
      <c r="F10" s="42"/>
      <c r="G10" s="42"/>
      <c r="H10" s="42"/>
      <c r="I10" s="42"/>
      <c r="J10" s="24"/>
    </row>
    <row r="11" spans="1:10" ht="24" customHeight="1">
      <c r="A11" s="137" t="s">
        <v>272</v>
      </c>
      <c r="B11" s="37">
        <f t="shared" si="0"/>
        <v>1019.58</v>
      </c>
      <c r="C11" s="37">
        <f>718.76+263.7+9.12+28</f>
        <v>1019.58</v>
      </c>
      <c r="D11" s="42"/>
      <c r="E11" s="42"/>
      <c r="F11" s="42"/>
      <c r="G11" s="42"/>
      <c r="H11" s="42"/>
      <c r="I11" s="42"/>
      <c r="J11" s="24"/>
    </row>
    <row r="12" spans="1:10" ht="24" customHeight="1">
      <c r="A12" s="137" t="s">
        <v>273</v>
      </c>
      <c r="B12" s="37">
        <f t="shared" si="0"/>
        <v>704.9</v>
      </c>
      <c r="C12" s="37">
        <f>504.12+180.1+5.68+15</f>
        <v>704.9</v>
      </c>
      <c r="D12" s="42"/>
      <c r="E12" s="42"/>
      <c r="F12" s="42"/>
      <c r="G12" s="42"/>
      <c r="H12" s="42"/>
      <c r="I12" s="42"/>
      <c r="J12" s="24"/>
    </row>
    <row r="13" spans="1:10" ht="24" customHeight="1">
      <c r="A13" s="42"/>
      <c r="B13" s="42"/>
      <c r="C13" s="42"/>
      <c r="D13" s="42"/>
      <c r="E13" s="42"/>
      <c r="F13" s="42"/>
      <c r="G13" s="42"/>
      <c r="H13" s="42"/>
      <c r="I13" s="42"/>
      <c r="J13" s="24"/>
    </row>
    <row r="14" spans="1:10" ht="24" customHeight="1">
      <c r="A14" s="24"/>
      <c r="B14" s="24"/>
      <c r="C14" s="24"/>
      <c r="D14" s="24"/>
      <c r="E14" s="24"/>
      <c r="F14" s="24"/>
      <c r="G14" s="24"/>
      <c r="H14" s="24"/>
      <c r="I14" s="24"/>
      <c r="J14" s="24"/>
    </row>
    <row r="15" spans="1:10" ht="24" customHeight="1">
      <c r="A15" s="24"/>
      <c r="B15" s="24"/>
      <c r="C15" s="24"/>
      <c r="D15" s="24"/>
      <c r="E15" s="24"/>
      <c r="F15" s="24"/>
      <c r="G15" s="24"/>
      <c r="H15" s="24"/>
      <c r="I15" s="24"/>
      <c r="J15" s="24"/>
    </row>
    <row r="16" spans="1:10" ht="24" customHeight="1">
      <c r="A16" s="24"/>
      <c r="B16" s="24"/>
      <c r="C16" s="24"/>
      <c r="D16" s="24"/>
      <c r="E16" s="24"/>
      <c r="F16" s="24"/>
      <c r="G16" s="24"/>
      <c r="H16" s="24"/>
      <c r="I16" s="24"/>
      <c r="J16" s="24"/>
    </row>
    <row r="17" spans="1:10" ht="24" customHeight="1">
      <c r="A17" s="24"/>
      <c r="B17" s="24"/>
      <c r="C17" s="24"/>
      <c r="D17" s="24"/>
      <c r="E17" s="24"/>
      <c r="F17" s="24"/>
      <c r="G17" s="24"/>
      <c r="H17" s="24"/>
      <c r="I17" s="24"/>
      <c r="J17" s="24"/>
    </row>
    <row r="18" spans="1:10" ht="24" customHeight="1">
      <c r="A18" s="24"/>
      <c r="B18" s="24"/>
      <c r="C18" s="24"/>
      <c r="D18" s="24"/>
      <c r="E18" s="24"/>
      <c r="F18" s="24"/>
      <c r="G18" s="24"/>
      <c r="H18" s="24"/>
      <c r="I18" s="24"/>
      <c r="J18" s="24"/>
    </row>
    <row r="19" spans="1:10" ht="24" customHeight="1">
      <c r="A19" s="24"/>
      <c r="B19" s="24"/>
      <c r="C19" s="24"/>
      <c r="D19" s="24"/>
      <c r="E19" s="24"/>
      <c r="F19" s="24"/>
      <c r="G19" s="24"/>
      <c r="H19" s="24"/>
      <c r="I19" s="24"/>
      <c r="J19" s="24"/>
    </row>
    <row r="20" spans="1:10" ht="24" customHeight="1">
      <c r="A20" s="24"/>
      <c r="B20" s="24"/>
      <c r="C20" s="24"/>
      <c r="D20" s="24"/>
      <c r="E20" s="24"/>
      <c r="F20" s="24"/>
      <c r="G20" s="24"/>
      <c r="H20" s="24"/>
      <c r="I20" s="24"/>
      <c r="J20" s="24"/>
    </row>
    <row r="21" spans="1:10" ht="24" customHeight="1">
      <c r="A21" s="24"/>
      <c r="B21" s="24"/>
      <c r="C21" s="24"/>
      <c r="D21" s="24"/>
      <c r="E21" s="24"/>
      <c r="F21" s="24"/>
      <c r="G21" s="24"/>
      <c r="H21" s="24"/>
      <c r="I21" s="24"/>
      <c r="J21" s="24"/>
    </row>
    <row r="22" spans="1:10" ht="24" customHeight="1">
      <c r="A22" s="24"/>
      <c r="B22" s="24"/>
      <c r="C22" s="24"/>
      <c r="D22" s="24"/>
      <c r="E22" s="24"/>
      <c r="F22" s="24"/>
      <c r="G22" s="24"/>
      <c r="H22" s="24"/>
      <c r="I22" s="24"/>
      <c r="J22" s="24"/>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4"/>
  <sheetViews>
    <sheetView zoomScale="110" zoomScaleNormal="110" zoomScalePageLayoutView="0" workbookViewId="0" topLeftCell="A1">
      <selection activeCell="E13" sqref="E13"/>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27" t="s">
        <v>146</v>
      </c>
      <c r="B1" s="43"/>
      <c r="C1" s="43"/>
      <c r="D1" s="43"/>
      <c r="E1" s="43"/>
      <c r="F1" s="43"/>
      <c r="G1" s="24"/>
      <c r="H1" s="24"/>
      <c r="I1" s="24"/>
      <c r="J1" s="24"/>
      <c r="K1" s="24"/>
      <c r="L1" s="51"/>
    </row>
    <row r="2" spans="1:12" ht="23.25" customHeight="1">
      <c r="A2" s="149" t="s">
        <v>147</v>
      </c>
      <c r="B2" s="149"/>
      <c r="C2" s="149"/>
      <c r="D2" s="149"/>
      <c r="E2" s="149"/>
      <c r="F2" s="149"/>
      <c r="G2" s="149"/>
      <c r="H2" s="149"/>
      <c r="I2" s="149"/>
      <c r="J2" s="149"/>
      <c r="K2" s="149"/>
      <c r="L2" s="149"/>
    </row>
    <row r="3" spans="1:12" ht="23.25" customHeight="1">
      <c r="A3" s="159" t="s">
        <v>235</v>
      </c>
      <c r="B3" s="160"/>
      <c r="C3" s="160"/>
      <c r="D3" s="160"/>
      <c r="E3" s="63"/>
      <c r="F3" s="63"/>
      <c r="G3" s="32"/>
      <c r="H3" s="32"/>
      <c r="I3" s="32"/>
      <c r="J3" s="32"/>
      <c r="K3" s="32"/>
      <c r="L3" s="52" t="s">
        <v>71</v>
      </c>
    </row>
    <row r="4" spans="1:12" ht="21" customHeight="1">
      <c r="A4" s="161" t="s">
        <v>148</v>
      </c>
      <c r="B4" s="161"/>
      <c r="C4" s="161"/>
      <c r="D4" s="161"/>
      <c r="E4" s="151" t="s">
        <v>139</v>
      </c>
      <c r="F4" s="162" t="s">
        <v>140</v>
      </c>
      <c r="G4" s="154" t="s">
        <v>141</v>
      </c>
      <c r="H4" s="154" t="s">
        <v>142</v>
      </c>
      <c r="I4" s="154" t="s">
        <v>143</v>
      </c>
      <c r="J4" s="154" t="s">
        <v>157</v>
      </c>
      <c r="K4" s="155" t="s">
        <v>144</v>
      </c>
      <c r="L4" s="155" t="s">
        <v>4</v>
      </c>
    </row>
    <row r="5" spans="1:12" ht="21" customHeight="1">
      <c r="A5" s="155" t="s">
        <v>149</v>
      </c>
      <c r="B5" s="155"/>
      <c r="C5" s="155"/>
      <c r="D5" s="155" t="s">
        <v>5</v>
      </c>
      <c r="E5" s="155"/>
      <c r="F5" s="154"/>
      <c r="G5" s="154"/>
      <c r="H5" s="154"/>
      <c r="I5" s="154"/>
      <c r="J5" s="154"/>
      <c r="K5" s="155"/>
      <c r="L5" s="155"/>
    </row>
    <row r="6" spans="1:12" ht="21" customHeight="1">
      <c r="A6" s="35" t="s">
        <v>150</v>
      </c>
      <c r="B6" s="35" t="s">
        <v>151</v>
      </c>
      <c r="C6" s="35" t="s">
        <v>152</v>
      </c>
      <c r="D6" s="150"/>
      <c r="E6" s="150"/>
      <c r="F6" s="156"/>
      <c r="G6" s="154"/>
      <c r="H6" s="156"/>
      <c r="I6" s="156"/>
      <c r="J6" s="156"/>
      <c r="K6" s="150"/>
      <c r="L6" s="155"/>
    </row>
    <row r="7" spans="1:52" s="26" customFormat="1" ht="27" customHeight="1">
      <c r="A7" s="44"/>
      <c r="B7" s="44"/>
      <c r="C7" s="44"/>
      <c r="D7" s="36" t="s">
        <v>6</v>
      </c>
      <c r="E7" s="121">
        <f>F7</f>
        <v>5458.8099999999995</v>
      </c>
      <c r="F7" s="121">
        <f>SUM(F8:F22)</f>
        <v>5458.8099999999995</v>
      </c>
      <c r="G7" s="121"/>
      <c r="H7" s="122"/>
      <c r="I7" s="121"/>
      <c r="J7" s="121"/>
      <c r="K7" s="121"/>
      <c r="L7" s="121"/>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26" customFormat="1" ht="27" customHeight="1">
      <c r="A8" s="44" t="s">
        <v>274</v>
      </c>
      <c r="B8" s="44" t="s">
        <v>275</v>
      </c>
      <c r="C8" s="44" t="s">
        <v>276</v>
      </c>
      <c r="D8" s="36" t="s">
        <v>277</v>
      </c>
      <c r="E8" s="121">
        <f>F8</f>
        <v>461</v>
      </c>
      <c r="F8" s="121">
        <v>461</v>
      </c>
      <c r="G8" s="121"/>
      <c r="H8" s="122"/>
      <c r="I8" s="121"/>
      <c r="J8" s="121"/>
      <c r="K8" s="121"/>
      <c r="L8" s="121"/>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26" customFormat="1" ht="27" customHeight="1">
      <c r="A9" s="44" t="s">
        <v>173</v>
      </c>
      <c r="B9" s="44" t="s">
        <v>278</v>
      </c>
      <c r="C9" s="44" t="s">
        <v>153</v>
      </c>
      <c r="D9" s="36" t="s">
        <v>279</v>
      </c>
      <c r="E9" s="121">
        <f aca="true" t="shared" si="0" ref="E9:E22">F9</f>
        <v>38.3</v>
      </c>
      <c r="F9" s="121">
        <v>38.3</v>
      </c>
      <c r="G9" s="121"/>
      <c r="H9" s="122"/>
      <c r="I9" s="121"/>
      <c r="J9" s="121"/>
      <c r="K9" s="121"/>
      <c r="L9" s="121"/>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52" s="26" customFormat="1" ht="27" customHeight="1">
      <c r="A10" s="44" t="s">
        <v>173</v>
      </c>
      <c r="B10" s="44" t="s">
        <v>278</v>
      </c>
      <c r="C10" s="44" t="s">
        <v>280</v>
      </c>
      <c r="D10" s="36" t="s">
        <v>281</v>
      </c>
      <c r="E10" s="121">
        <f t="shared" si="0"/>
        <v>356.79999999999995</v>
      </c>
      <c r="F10" s="121">
        <v>356.79999999999995</v>
      </c>
      <c r="G10" s="121"/>
      <c r="H10" s="122"/>
      <c r="I10" s="121"/>
      <c r="J10" s="121"/>
      <c r="K10" s="121"/>
      <c r="L10" s="12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26" customFormat="1" ht="27" customHeight="1">
      <c r="A11" s="44" t="s">
        <v>282</v>
      </c>
      <c r="B11" s="44" t="s">
        <v>154</v>
      </c>
      <c r="C11" s="44" t="s">
        <v>153</v>
      </c>
      <c r="D11" s="36" t="s">
        <v>283</v>
      </c>
      <c r="E11" s="121">
        <f t="shared" si="0"/>
        <v>276.4</v>
      </c>
      <c r="F11" s="121">
        <v>276.4</v>
      </c>
      <c r="G11" s="121"/>
      <c r="H11" s="122"/>
      <c r="I11" s="121"/>
      <c r="J11" s="121"/>
      <c r="K11" s="121"/>
      <c r="L11" s="12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12" ht="27" customHeight="1">
      <c r="A12" s="118" t="s">
        <v>236</v>
      </c>
      <c r="B12" s="118" t="s">
        <v>237</v>
      </c>
      <c r="C12" s="118" t="s">
        <v>237</v>
      </c>
      <c r="D12" s="119" t="s">
        <v>238</v>
      </c>
      <c r="E12" s="121">
        <f t="shared" si="0"/>
        <v>317.01000000000005</v>
      </c>
      <c r="F12" s="123">
        <v>317.01000000000005</v>
      </c>
      <c r="G12" s="123"/>
      <c r="H12" s="123"/>
      <c r="I12" s="123"/>
      <c r="J12" s="123"/>
      <c r="K12" s="123"/>
      <c r="L12" s="123"/>
    </row>
    <row r="13" spans="1:12" ht="27" customHeight="1">
      <c r="A13" s="118" t="s">
        <v>173</v>
      </c>
      <c r="B13" s="118" t="s">
        <v>154</v>
      </c>
      <c r="C13" s="127" t="s">
        <v>262</v>
      </c>
      <c r="D13" s="47" t="s">
        <v>263</v>
      </c>
      <c r="E13" s="121">
        <f t="shared" si="0"/>
        <v>1280.68</v>
      </c>
      <c r="F13" s="123">
        <v>1280.68</v>
      </c>
      <c r="G13" s="123"/>
      <c r="H13" s="123"/>
      <c r="I13" s="123"/>
      <c r="J13" s="123"/>
      <c r="K13" s="123"/>
      <c r="L13" s="123"/>
    </row>
    <row r="14" spans="1:12" ht="27" customHeight="1">
      <c r="A14" s="118" t="s">
        <v>173</v>
      </c>
      <c r="B14" s="118" t="s">
        <v>172</v>
      </c>
      <c r="C14" s="127" t="s">
        <v>258</v>
      </c>
      <c r="D14" s="47" t="s">
        <v>247</v>
      </c>
      <c r="E14" s="121">
        <f t="shared" si="0"/>
        <v>1085.33</v>
      </c>
      <c r="F14" s="123">
        <v>1085.33</v>
      </c>
      <c r="G14" s="123"/>
      <c r="H14" s="123"/>
      <c r="I14" s="123"/>
      <c r="J14" s="123"/>
      <c r="K14" s="123"/>
      <c r="L14" s="123"/>
    </row>
    <row r="15" spans="1:12" ht="27" customHeight="1">
      <c r="A15" s="118" t="s">
        <v>173</v>
      </c>
      <c r="B15" s="118" t="s">
        <v>242</v>
      </c>
      <c r="C15" s="118" t="s">
        <v>153</v>
      </c>
      <c r="D15" s="119" t="s">
        <v>243</v>
      </c>
      <c r="E15" s="121">
        <f t="shared" si="0"/>
        <v>263.77000000000004</v>
      </c>
      <c r="F15" s="123">
        <v>263.77000000000004</v>
      </c>
      <c r="G15" s="123"/>
      <c r="H15" s="123"/>
      <c r="I15" s="123"/>
      <c r="J15" s="123"/>
      <c r="K15" s="123"/>
      <c r="L15" s="123"/>
    </row>
    <row r="16" spans="1:12" ht="27" customHeight="1">
      <c r="A16" s="118" t="s">
        <v>236</v>
      </c>
      <c r="B16" s="118" t="s">
        <v>239</v>
      </c>
      <c r="C16" s="118" t="s">
        <v>240</v>
      </c>
      <c r="D16" s="120" t="s">
        <v>241</v>
      </c>
      <c r="E16" s="121">
        <f t="shared" si="0"/>
        <v>102.45</v>
      </c>
      <c r="F16" s="123">
        <v>102.45</v>
      </c>
      <c r="G16" s="123"/>
      <c r="H16" s="123"/>
      <c r="I16" s="123"/>
      <c r="J16" s="123"/>
      <c r="K16" s="123"/>
      <c r="L16" s="123"/>
    </row>
    <row r="17" spans="1:12" ht="27" customHeight="1">
      <c r="A17" s="118" t="s">
        <v>236</v>
      </c>
      <c r="B17" s="118" t="s">
        <v>239</v>
      </c>
      <c r="C17" s="118" t="s">
        <v>244</v>
      </c>
      <c r="D17" s="124" t="s">
        <v>245</v>
      </c>
      <c r="E17" s="121">
        <f t="shared" si="0"/>
        <v>226.54000000000002</v>
      </c>
      <c r="F17" s="123">
        <v>226.54000000000002</v>
      </c>
      <c r="G17" s="123"/>
      <c r="H17" s="123"/>
      <c r="I17" s="123"/>
      <c r="J17" s="123"/>
      <c r="K17" s="123"/>
      <c r="L17" s="123"/>
    </row>
    <row r="18" spans="1:12" ht="27" customHeight="1">
      <c r="A18" s="127" t="s">
        <v>259</v>
      </c>
      <c r="B18" s="127" t="s">
        <v>260</v>
      </c>
      <c r="C18" s="127" t="s">
        <v>261</v>
      </c>
      <c r="D18" s="128" t="s">
        <v>250</v>
      </c>
      <c r="E18" s="121">
        <f t="shared" si="0"/>
        <v>366.33</v>
      </c>
      <c r="F18" s="123">
        <v>366.33</v>
      </c>
      <c r="G18" s="123"/>
      <c r="H18" s="123"/>
      <c r="I18" s="123"/>
      <c r="J18" s="123"/>
      <c r="K18" s="123"/>
      <c r="L18" s="123"/>
    </row>
    <row r="19" spans="1:12" ht="27" customHeight="1">
      <c r="A19" s="127" t="s">
        <v>259</v>
      </c>
      <c r="B19" s="127" t="s">
        <v>260</v>
      </c>
      <c r="C19" s="127" t="s">
        <v>249</v>
      </c>
      <c r="D19" s="128" t="s">
        <v>265</v>
      </c>
      <c r="E19" s="121">
        <f t="shared" si="0"/>
        <v>195.2</v>
      </c>
      <c r="F19" s="123">
        <v>195.2</v>
      </c>
      <c r="G19" s="123"/>
      <c r="H19" s="123"/>
      <c r="I19" s="123"/>
      <c r="J19" s="123"/>
      <c r="K19" s="123"/>
      <c r="L19" s="123"/>
    </row>
    <row r="20" spans="1:12" ht="27" customHeight="1">
      <c r="A20" s="127" t="s">
        <v>259</v>
      </c>
      <c r="B20" s="127" t="s">
        <v>260</v>
      </c>
      <c r="C20" s="127" t="s">
        <v>264</v>
      </c>
      <c r="D20" s="128" t="s">
        <v>248</v>
      </c>
      <c r="E20" s="121">
        <f t="shared" si="0"/>
        <v>97</v>
      </c>
      <c r="F20" s="123">
        <v>97</v>
      </c>
      <c r="G20" s="123"/>
      <c r="H20" s="123"/>
      <c r="I20" s="123"/>
      <c r="J20" s="123"/>
      <c r="K20" s="123"/>
      <c r="L20" s="123"/>
    </row>
    <row r="21" spans="1:12" ht="27" customHeight="1">
      <c r="A21" s="127" t="s">
        <v>259</v>
      </c>
      <c r="B21" s="127" t="s">
        <v>260</v>
      </c>
      <c r="C21" s="127" t="s">
        <v>246</v>
      </c>
      <c r="D21" s="128" t="s">
        <v>266</v>
      </c>
      <c r="E21" s="121">
        <f t="shared" si="0"/>
        <v>53</v>
      </c>
      <c r="F21" s="123">
        <v>53</v>
      </c>
      <c r="G21" s="123"/>
      <c r="H21" s="123"/>
      <c r="I21" s="123"/>
      <c r="J21" s="123"/>
      <c r="K21" s="123"/>
      <c r="L21" s="123"/>
    </row>
    <row r="22" spans="1:12" ht="27" customHeight="1">
      <c r="A22" s="129" t="s">
        <v>173</v>
      </c>
      <c r="B22" s="129" t="s">
        <v>267</v>
      </c>
      <c r="C22" s="129" t="s">
        <v>268</v>
      </c>
      <c r="D22" s="130" t="s">
        <v>251</v>
      </c>
      <c r="E22" s="121">
        <f t="shared" si="0"/>
        <v>339</v>
      </c>
      <c r="F22" s="123">
        <v>339</v>
      </c>
      <c r="G22" s="123"/>
      <c r="H22" s="123"/>
      <c r="I22" s="123"/>
      <c r="J22" s="123"/>
      <c r="K22" s="123"/>
      <c r="L22" s="123"/>
    </row>
    <row r="23" spans="1:12" ht="27" customHeight="1">
      <c r="A23" s="49"/>
      <c r="B23" s="49"/>
      <c r="C23" s="49"/>
      <c r="D23" s="23"/>
      <c r="E23" s="23"/>
      <c r="F23" s="23"/>
      <c r="G23" s="23"/>
      <c r="H23" s="23"/>
      <c r="I23" s="23"/>
      <c r="J23" s="23"/>
      <c r="K23" s="23"/>
      <c r="L23" s="23"/>
    </row>
    <row r="24" spans="1:12" ht="27" customHeight="1">
      <c r="A24" s="49"/>
      <c r="B24" s="49"/>
      <c r="C24" s="49"/>
      <c r="D24" s="23"/>
      <c r="E24" s="23"/>
      <c r="F24" s="23"/>
      <c r="G24" s="23"/>
      <c r="H24" s="23"/>
      <c r="I24" s="23"/>
      <c r="J24" s="23"/>
      <c r="K24" s="23"/>
      <c r="L24" s="23"/>
    </row>
    <row r="25" spans="1:12" ht="27" customHeight="1">
      <c r="A25" s="49"/>
      <c r="B25" s="49"/>
      <c r="C25" s="49"/>
      <c r="D25" s="23"/>
      <c r="E25" s="23"/>
      <c r="F25" s="23"/>
      <c r="G25" s="23"/>
      <c r="H25" s="23"/>
      <c r="I25" s="23"/>
      <c r="J25" s="23"/>
      <c r="K25" s="23"/>
      <c r="L25" s="23"/>
    </row>
    <row r="26" spans="1:12" ht="27" customHeight="1">
      <c r="A26" s="49"/>
      <c r="B26" s="49"/>
      <c r="C26" s="49"/>
      <c r="D26" s="23"/>
      <c r="E26" s="23"/>
      <c r="F26" s="23"/>
      <c r="G26" s="23"/>
      <c r="H26" s="23"/>
      <c r="I26" s="23"/>
      <c r="J26" s="23"/>
      <c r="K26" s="23"/>
      <c r="L26" s="23"/>
    </row>
    <row r="27" spans="1:12" ht="27" customHeight="1">
      <c r="A27" s="49"/>
      <c r="B27" s="49"/>
      <c r="C27" s="49"/>
      <c r="D27" s="23"/>
      <c r="E27" s="23"/>
      <c r="F27" s="23"/>
      <c r="G27" s="23"/>
      <c r="H27" s="23"/>
      <c r="I27" s="23"/>
      <c r="J27" s="23"/>
      <c r="K27" s="23"/>
      <c r="L27" s="23"/>
    </row>
    <row r="28" spans="1:12" ht="27" customHeight="1">
      <c r="A28" s="49"/>
      <c r="B28" s="49"/>
      <c r="C28" s="49"/>
      <c r="D28" s="23"/>
      <c r="E28" s="23"/>
      <c r="F28" s="23"/>
      <c r="G28" s="23"/>
      <c r="H28" s="23"/>
      <c r="I28" s="23"/>
      <c r="J28" s="23"/>
      <c r="K28" s="23"/>
      <c r="L28" s="23"/>
    </row>
    <row r="29" spans="1:12" ht="27" customHeight="1">
      <c r="A29" s="49"/>
      <c r="B29" s="49"/>
      <c r="C29" s="49"/>
      <c r="D29" s="23"/>
      <c r="E29" s="23"/>
      <c r="F29" s="23"/>
      <c r="G29" s="23"/>
      <c r="H29" s="23"/>
      <c r="I29" s="23"/>
      <c r="J29" s="23"/>
      <c r="K29" s="23"/>
      <c r="L29" s="23"/>
    </row>
    <row r="30" spans="1:12" ht="27" customHeight="1">
      <c r="A30" s="49"/>
      <c r="B30" s="49"/>
      <c r="C30" s="49"/>
      <c r="D30" s="23"/>
      <c r="E30" s="23"/>
      <c r="F30" s="23"/>
      <c r="G30" s="23"/>
      <c r="H30" s="23"/>
      <c r="I30" s="23"/>
      <c r="J30" s="23"/>
      <c r="K30" s="23"/>
      <c r="L30" s="23"/>
    </row>
    <row r="31" spans="1:12" ht="27" customHeight="1">
      <c r="A31" s="49"/>
      <c r="B31" s="49"/>
      <c r="C31" s="49"/>
      <c r="D31" s="23"/>
      <c r="E31" s="23"/>
      <c r="F31" s="23"/>
      <c r="G31" s="23"/>
      <c r="H31" s="23"/>
      <c r="I31" s="23"/>
      <c r="J31" s="23"/>
      <c r="K31" s="23"/>
      <c r="L31" s="23"/>
    </row>
    <row r="32" spans="1:12" ht="27" customHeight="1">
      <c r="A32" s="49"/>
      <c r="B32" s="49"/>
      <c r="C32" s="49"/>
      <c r="D32" s="23"/>
      <c r="E32" s="23"/>
      <c r="F32" s="23"/>
      <c r="G32" s="23"/>
      <c r="H32" s="23"/>
      <c r="I32" s="23"/>
      <c r="J32" s="23"/>
      <c r="K32" s="23"/>
      <c r="L32" s="23"/>
    </row>
    <row r="33" spans="1:12" ht="27" customHeight="1">
      <c r="A33" s="49"/>
      <c r="B33" s="49"/>
      <c r="C33" s="49"/>
      <c r="D33" s="23"/>
      <c r="E33" s="23"/>
      <c r="F33" s="23"/>
      <c r="G33" s="23"/>
      <c r="H33" s="23"/>
      <c r="I33" s="23"/>
      <c r="J33" s="23"/>
      <c r="K33" s="23"/>
      <c r="L33" s="23"/>
    </row>
    <row r="34" spans="1:12" ht="27" customHeight="1">
      <c r="A34" s="49"/>
      <c r="B34" s="49"/>
      <c r="C34" s="49"/>
      <c r="D34" s="23"/>
      <c r="E34" s="23"/>
      <c r="F34" s="23"/>
      <c r="G34" s="23"/>
      <c r="H34" s="23"/>
      <c r="I34" s="23"/>
      <c r="J34" s="23"/>
      <c r="K34" s="23"/>
      <c r="L34" s="23"/>
    </row>
    <row r="35" spans="1:12" ht="27" customHeight="1">
      <c r="A35" s="49"/>
      <c r="B35" s="49"/>
      <c r="C35" s="49"/>
      <c r="D35" s="23"/>
      <c r="E35" s="23"/>
      <c r="F35" s="23"/>
      <c r="G35" s="23"/>
      <c r="H35" s="23"/>
      <c r="I35" s="23"/>
      <c r="J35" s="23"/>
      <c r="K35" s="23"/>
      <c r="L35" s="23"/>
    </row>
    <row r="36" spans="1:3" ht="27" customHeight="1">
      <c r="A36" s="49"/>
      <c r="B36" s="49"/>
      <c r="C36" s="49"/>
    </row>
    <row r="37" spans="1:3" ht="27" customHeight="1">
      <c r="A37" s="49"/>
      <c r="B37" s="49"/>
      <c r="C37" s="49"/>
    </row>
    <row r="38" spans="1:3" ht="27" customHeight="1">
      <c r="A38" s="49"/>
      <c r="B38" s="49"/>
      <c r="C38" s="49"/>
    </row>
    <row r="39" spans="1:3" ht="27" customHeight="1">
      <c r="A39" s="49"/>
      <c r="B39" s="49"/>
      <c r="C39" s="49"/>
    </row>
    <row r="40" spans="1:3" ht="27" customHeight="1">
      <c r="A40" s="49"/>
      <c r="B40" s="49"/>
      <c r="C40" s="49"/>
    </row>
    <row r="41" spans="1:3" ht="27" customHeight="1">
      <c r="A41" s="49"/>
      <c r="B41" s="49"/>
      <c r="C41" s="49"/>
    </row>
    <row r="42" spans="1:3" ht="27" customHeight="1">
      <c r="A42" s="49"/>
      <c r="B42" s="49"/>
      <c r="C42" s="49"/>
    </row>
    <row r="43" spans="1:3" ht="27" customHeight="1">
      <c r="A43" s="49"/>
      <c r="B43" s="49"/>
      <c r="C43" s="49"/>
    </row>
    <row r="44" spans="1:3" ht="27" customHeight="1">
      <c r="A44" s="49"/>
      <c r="B44" s="49"/>
      <c r="C44" s="49"/>
    </row>
    <row r="45" spans="1:3" ht="27" customHeight="1">
      <c r="A45" s="49"/>
      <c r="B45" s="49"/>
      <c r="C45" s="49"/>
    </row>
    <row r="46" spans="1:3" ht="27" customHeight="1">
      <c r="A46" s="49"/>
      <c r="B46" s="49"/>
      <c r="C46" s="49"/>
    </row>
    <row r="47" spans="1:3" ht="27" customHeight="1">
      <c r="A47" s="49"/>
      <c r="B47" s="49"/>
      <c r="C47" s="49"/>
    </row>
    <row r="48" spans="1:3" ht="27" customHeight="1">
      <c r="A48" s="49"/>
      <c r="B48" s="49"/>
      <c r="C48" s="49"/>
    </row>
    <row r="49" spans="1:3" ht="27" customHeight="1">
      <c r="A49" s="49"/>
      <c r="B49" s="49"/>
      <c r="C49" s="49"/>
    </row>
    <row r="50" spans="1:3" ht="27" customHeight="1">
      <c r="A50" s="49"/>
      <c r="B50" s="49"/>
      <c r="C50" s="49"/>
    </row>
    <row r="51" spans="1:3" ht="27" customHeight="1">
      <c r="A51" s="49"/>
      <c r="B51" s="49"/>
      <c r="C51" s="49"/>
    </row>
    <row r="52" spans="1:3" ht="27" customHeight="1">
      <c r="A52" s="49"/>
      <c r="B52" s="49"/>
      <c r="C52" s="49"/>
    </row>
    <row r="53" spans="1:3" ht="27" customHeight="1">
      <c r="A53" s="49"/>
      <c r="B53" s="49"/>
      <c r="C53" s="49"/>
    </row>
    <row r="54" spans="1:3" ht="27" customHeight="1">
      <c r="A54" s="49"/>
      <c r="B54" s="49"/>
      <c r="C54" s="49"/>
    </row>
    <row r="55" spans="1:3" ht="27" customHeight="1">
      <c r="A55" s="49"/>
      <c r="B55" s="49"/>
      <c r="C55" s="49"/>
    </row>
    <row r="56" spans="1:3" ht="27" customHeight="1">
      <c r="A56" s="49"/>
      <c r="B56" s="49"/>
      <c r="C56" s="49"/>
    </row>
    <row r="57" spans="1:3" ht="27" customHeight="1">
      <c r="A57" s="48"/>
      <c r="B57" s="48"/>
      <c r="C57" s="48"/>
    </row>
    <row r="58" spans="1:3" ht="27" customHeight="1">
      <c r="A58" s="48"/>
      <c r="B58" s="48"/>
      <c r="C58" s="48"/>
    </row>
    <row r="59" spans="1:3" ht="27" customHeight="1">
      <c r="A59" s="48"/>
      <c r="B59" s="48"/>
      <c r="C59" s="48"/>
    </row>
    <row r="60" spans="1:3" ht="27" customHeight="1">
      <c r="A60" s="48"/>
      <c r="B60" s="48"/>
      <c r="C60" s="48"/>
    </row>
    <row r="61" spans="1:3" ht="27" customHeight="1">
      <c r="A61" s="48"/>
      <c r="B61" s="48"/>
      <c r="C61" s="48"/>
    </row>
    <row r="62" spans="1:3" ht="27" customHeight="1">
      <c r="A62" s="48"/>
      <c r="B62" s="48"/>
      <c r="C62" s="48"/>
    </row>
    <row r="63" spans="1:3" ht="27" customHeight="1">
      <c r="A63" s="48"/>
      <c r="B63" s="48"/>
      <c r="C63" s="48"/>
    </row>
    <row r="64" spans="1:3" ht="27" customHeight="1">
      <c r="A64" s="48"/>
      <c r="B64" s="48"/>
      <c r="C64" s="48"/>
    </row>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sheetData>
  <sheetProtection/>
  <mergeCells count="13">
    <mergeCell ref="D5:D6"/>
    <mergeCell ref="J4:J6"/>
    <mergeCell ref="H4:H6"/>
    <mergeCell ref="I4:I6"/>
    <mergeCell ref="K4:K6"/>
    <mergeCell ref="G4:G6"/>
    <mergeCell ref="A2:L2"/>
    <mergeCell ref="A3:D3"/>
    <mergeCell ref="A4:D4"/>
    <mergeCell ref="E4:E6"/>
    <mergeCell ref="F4:F6"/>
    <mergeCell ref="L4:L6"/>
    <mergeCell ref="A5:C5"/>
  </mergeCells>
  <printOptions/>
  <pageMargins left="0.75" right="0.75" top="0.73" bottom="0.54" header="0.5" footer="0.5"/>
  <pageSetup orientation="landscape" paperSize="9" scale="89" r:id="rId1"/>
</worksheet>
</file>

<file path=xl/worksheets/sheet4.xml><?xml version="1.0" encoding="utf-8"?>
<worksheet xmlns="http://schemas.openxmlformats.org/spreadsheetml/2006/main" xmlns:r="http://schemas.openxmlformats.org/officeDocument/2006/relationships">
  <dimension ref="A1:V22"/>
  <sheetViews>
    <sheetView zoomScalePageLayoutView="0" workbookViewId="0" topLeftCell="A1">
      <selection activeCell="O12" sqref="O12"/>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27" t="s">
        <v>158</v>
      </c>
      <c r="B1" s="56"/>
      <c r="C1" s="56"/>
      <c r="D1" s="56"/>
      <c r="E1" s="56"/>
      <c r="F1" s="56"/>
      <c r="G1" s="56"/>
      <c r="H1" s="56"/>
      <c r="I1" s="56"/>
      <c r="J1" s="56"/>
      <c r="K1" s="56"/>
      <c r="L1" s="56"/>
      <c r="M1" s="56"/>
      <c r="N1" s="56"/>
      <c r="O1" s="56"/>
      <c r="P1" s="56"/>
      <c r="Q1" s="56"/>
      <c r="R1" s="56"/>
      <c r="S1" s="56"/>
      <c r="T1" s="56"/>
      <c r="U1" s="57"/>
      <c r="V1" s="24"/>
    </row>
    <row r="2" spans="1:22" ht="25.5" customHeight="1">
      <c r="A2" s="149" t="s">
        <v>159</v>
      </c>
      <c r="B2" s="149"/>
      <c r="C2" s="149"/>
      <c r="D2" s="149"/>
      <c r="E2" s="149"/>
      <c r="F2" s="149"/>
      <c r="G2" s="149"/>
      <c r="H2" s="149"/>
      <c r="I2" s="149"/>
      <c r="J2" s="149"/>
      <c r="K2" s="149"/>
      <c r="L2" s="149"/>
      <c r="M2" s="149"/>
      <c r="N2" s="149"/>
      <c r="O2" s="149"/>
      <c r="P2" s="149"/>
      <c r="Q2" s="149"/>
      <c r="R2" s="149"/>
      <c r="S2" s="149"/>
      <c r="T2" s="149"/>
      <c r="U2" s="149"/>
      <c r="V2" s="24"/>
    </row>
    <row r="3" spans="1:22" ht="25.5" customHeight="1">
      <c r="A3" s="164" t="s">
        <v>235</v>
      </c>
      <c r="B3" s="165"/>
      <c r="C3" s="165"/>
      <c r="D3" s="165"/>
      <c r="E3" s="165"/>
      <c r="F3" s="165"/>
      <c r="G3" s="165"/>
      <c r="H3" s="165"/>
      <c r="I3" s="56"/>
      <c r="J3" s="56"/>
      <c r="K3" s="56"/>
      <c r="L3" s="56"/>
      <c r="M3" s="56"/>
      <c r="N3" s="56"/>
      <c r="O3" s="56"/>
      <c r="P3" s="56"/>
      <c r="Q3" s="56"/>
      <c r="R3" s="56"/>
      <c r="S3" s="56"/>
      <c r="T3" s="56"/>
      <c r="U3" s="58" t="s">
        <v>71</v>
      </c>
      <c r="V3" s="24"/>
    </row>
    <row r="4" spans="1:22" ht="25.5" customHeight="1">
      <c r="A4" s="166" t="s">
        <v>160</v>
      </c>
      <c r="B4" s="166"/>
      <c r="C4" s="166"/>
      <c r="D4" s="166"/>
      <c r="E4" s="167" t="s">
        <v>161</v>
      </c>
      <c r="F4" s="59" t="s">
        <v>8</v>
      </c>
      <c r="G4" s="60"/>
      <c r="H4" s="59"/>
      <c r="I4" s="61"/>
      <c r="J4" s="155" t="s">
        <v>9</v>
      </c>
      <c r="K4" s="155"/>
      <c r="L4" s="155"/>
      <c r="M4" s="155"/>
      <c r="N4" s="155"/>
      <c r="O4" s="155"/>
      <c r="P4" s="155"/>
      <c r="Q4" s="155"/>
      <c r="R4" s="155"/>
      <c r="S4" s="155"/>
      <c r="T4" s="155"/>
      <c r="U4" s="155" t="s">
        <v>162</v>
      </c>
      <c r="V4" s="25"/>
    </row>
    <row r="5" spans="1:22" ht="25.5" customHeight="1">
      <c r="A5" s="155" t="s">
        <v>149</v>
      </c>
      <c r="B5" s="155"/>
      <c r="C5" s="155"/>
      <c r="D5" s="163" t="s">
        <v>5</v>
      </c>
      <c r="E5" s="168"/>
      <c r="F5" s="155" t="s">
        <v>6</v>
      </c>
      <c r="G5" s="155" t="s">
        <v>10</v>
      </c>
      <c r="H5" s="155" t="s">
        <v>163</v>
      </c>
      <c r="I5" s="155" t="s">
        <v>11</v>
      </c>
      <c r="J5" s="155" t="s">
        <v>6</v>
      </c>
      <c r="K5" s="155" t="s">
        <v>232</v>
      </c>
      <c r="L5" s="155" t="s">
        <v>164</v>
      </c>
      <c r="M5" s="169" t="s">
        <v>165</v>
      </c>
      <c r="N5" s="169" t="s">
        <v>166</v>
      </c>
      <c r="O5" s="169" t="s">
        <v>167</v>
      </c>
      <c r="P5" s="155" t="s">
        <v>168</v>
      </c>
      <c r="Q5" s="155" t="s">
        <v>169</v>
      </c>
      <c r="R5" s="155" t="s">
        <v>170</v>
      </c>
      <c r="S5" s="155" t="s">
        <v>171</v>
      </c>
      <c r="T5" s="155" t="s">
        <v>7</v>
      </c>
      <c r="U5" s="155"/>
      <c r="V5" s="25"/>
    </row>
    <row r="6" spans="1:22" ht="35.25" customHeight="1">
      <c r="A6" s="34" t="s">
        <v>150</v>
      </c>
      <c r="B6" s="34" t="s">
        <v>151</v>
      </c>
      <c r="C6" s="34" t="s">
        <v>152</v>
      </c>
      <c r="D6" s="163"/>
      <c r="E6" s="168"/>
      <c r="F6" s="155"/>
      <c r="G6" s="155"/>
      <c r="H6" s="155"/>
      <c r="I6" s="155"/>
      <c r="J6" s="155"/>
      <c r="K6" s="155"/>
      <c r="L6" s="155"/>
      <c r="M6" s="169"/>
      <c r="N6" s="169"/>
      <c r="O6" s="169"/>
      <c r="P6" s="155"/>
      <c r="Q6" s="155"/>
      <c r="R6" s="155"/>
      <c r="S6" s="155"/>
      <c r="T6" s="155"/>
      <c r="U6" s="155"/>
      <c r="V6" s="25"/>
    </row>
    <row r="7" spans="1:22" s="26" customFormat="1" ht="30.75" customHeight="1">
      <c r="A7" s="46"/>
      <c r="B7" s="46"/>
      <c r="C7" s="46"/>
      <c r="D7" s="47" t="s">
        <v>6</v>
      </c>
      <c r="E7" s="37">
        <f>F7+J7</f>
        <v>5458.8099999999995</v>
      </c>
      <c r="F7" s="37">
        <f>SUM(G7:I7)</f>
        <v>4346.61</v>
      </c>
      <c r="G7" s="37">
        <f>SUM(G8:G22)</f>
        <v>4215.08</v>
      </c>
      <c r="H7" s="37">
        <f aca="true" t="shared" si="0" ref="H7:M7">SUM(H8:H22)</f>
        <v>131.52999999999997</v>
      </c>
      <c r="I7" s="37"/>
      <c r="J7" s="37">
        <f>SUM(K7:M7)</f>
        <v>1112.1999999999998</v>
      </c>
      <c r="K7" s="37">
        <f t="shared" si="0"/>
        <v>88.42</v>
      </c>
      <c r="L7" s="37">
        <f t="shared" si="0"/>
        <v>798.78</v>
      </c>
      <c r="M7" s="37">
        <f t="shared" si="0"/>
        <v>225</v>
      </c>
      <c r="N7" s="40"/>
      <c r="O7" s="40"/>
      <c r="P7" s="40"/>
      <c r="Q7" s="40"/>
      <c r="R7" s="40"/>
      <c r="S7" s="40"/>
      <c r="T7" s="40"/>
      <c r="U7" s="40"/>
      <c r="V7" s="25"/>
    </row>
    <row r="8" spans="1:22" s="26" customFormat="1" ht="30.75" customHeight="1">
      <c r="A8" s="44" t="s">
        <v>274</v>
      </c>
      <c r="B8" s="44" t="s">
        <v>275</v>
      </c>
      <c r="C8" s="44" t="s">
        <v>276</v>
      </c>
      <c r="D8" s="36" t="s">
        <v>277</v>
      </c>
      <c r="E8" s="37">
        <f aca="true" t="shared" si="1" ref="E8:E22">F8+J8</f>
        <v>461</v>
      </c>
      <c r="F8" s="37">
        <f aca="true" t="shared" si="2" ref="F8:F22">SUM(G8:I8)</f>
        <v>461</v>
      </c>
      <c r="G8" s="37">
        <v>461</v>
      </c>
      <c r="H8" s="37"/>
      <c r="I8" s="37"/>
      <c r="J8" s="37">
        <f aca="true" t="shared" si="3" ref="J8:J22">SUM(K8:M8)</f>
        <v>0</v>
      </c>
      <c r="K8" s="37"/>
      <c r="L8" s="37"/>
      <c r="M8" s="37"/>
      <c r="N8" s="40"/>
      <c r="O8" s="40"/>
      <c r="P8" s="40"/>
      <c r="Q8" s="40"/>
      <c r="R8" s="40"/>
      <c r="S8" s="40"/>
      <c r="T8" s="40"/>
      <c r="U8" s="40"/>
      <c r="V8" s="25"/>
    </row>
    <row r="9" spans="1:22" s="26" customFormat="1" ht="30.75" customHeight="1">
      <c r="A9" s="44" t="s">
        <v>173</v>
      </c>
      <c r="B9" s="44" t="s">
        <v>278</v>
      </c>
      <c r="C9" s="44" t="s">
        <v>153</v>
      </c>
      <c r="D9" s="36" t="s">
        <v>279</v>
      </c>
      <c r="E9" s="37">
        <f t="shared" si="1"/>
        <v>38.3</v>
      </c>
      <c r="F9" s="37">
        <f t="shared" si="2"/>
        <v>38.3</v>
      </c>
      <c r="G9" s="37">
        <v>38.3</v>
      </c>
      <c r="H9" s="37"/>
      <c r="I9" s="37"/>
      <c r="J9" s="37">
        <f t="shared" si="3"/>
        <v>0</v>
      </c>
      <c r="K9" s="37"/>
      <c r="L9" s="37"/>
      <c r="M9" s="37"/>
      <c r="N9" s="40"/>
      <c r="O9" s="40"/>
      <c r="P9" s="40"/>
      <c r="Q9" s="40"/>
      <c r="R9" s="40"/>
      <c r="S9" s="40"/>
      <c r="T9" s="40"/>
      <c r="U9" s="40"/>
      <c r="V9" s="25"/>
    </row>
    <row r="10" spans="1:22" s="26" customFormat="1" ht="30.75" customHeight="1">
      <c r="A10" s="44" t="s">
        <v>173</v>
      </c>
      <c r="B10" s="44" t="s">
        <v>278</v>
      </c>
      <c r="C10" s="44" t="s">
        <v>280</v>
      </c>
      <c r="D10" s="36" t="s">
        <v>281</v>
      </c>
      <c r="E10" s="37">
        <f t="shared" si="1"/>
        <v>356.79999999999995</v>
      </c>
      <c r="F10" s="37">
        <f t="shared" si="2"/>
        <v>356.79999999999995</v>
      </c>
      <c r="G10" s="37">
        <v>356.79999999999995</v>
      </c>
      <c r="H10" s="37"/>
      <c r="I10" s="37"/>
      <c r="J10" s="37">
        <f t="shared" si="3"/>
        <v>0</v>
      </c>
      <c r="K10" s="37"/>
      <c r="L10" s="37"/>
      <c r="M10" s="37"/>
      <c r="N10" s="40"/>
      <c r="O10" s="40"/>
      <c r="P10" s="40"/>
      <c r="Q10" s="40"/>
      <c r="R10" s="40"/>
      <c r="S10" s="40"/>
      <c r="T10" s="40"/>
      <c r="U10" s="40"/>
      <c r="V10" s="25"/>
    </row>
    <row r="11" spans="1:22" s="26" customFormat="1" ht="30.75" customHeight="1">
      <c r="A11" s="44" t="s">
        <v>282</v>
      </c>
      <c r="B11" s="44" t="s">
        <v>154</v>
      </c>
      <c r="C11" s="44" t="s">
        <v>153</v>
      </c>
      <c r="D11" s="36" t="s">
        <v>283</v>
      </c>
      <c r="E11" s="37">
        <f t="shared" si="1"/>
        <v>276.4</v>
      </c>
      <c r="F11" s="37">
        <f t="shared" si="2"/>
        <v>276.4</v>
      </c>
      <c r="G11" s="37">
        <v>276.4</v>
      </c>
      <c r="H11" s="37"/>
      <c r="I11" s="37"/>
      <c r="J11" s="37">
        <f t="shared" si="3"/>
        <v>0</v>
      </c>
      <c r="K11" s="37"/>
      <c r="L11" s="37"/>
      <c r="M11" s="37"/>
      <c r="N11" s="40"/>
      <c r="O11" s="40"/>
      <c r="P11" s="40"/>
      <c r="Q11" s="40"/>
      <c r="R11" s="40"/>
      <c r="S11" s="40"/>
      <c r="T11" s="40"/>
      <c r="U11" s="40"/>
      <c r="V11" s="25"/>
    </row>
    <row r="12" spans="1:22" ht="30.75" customHeight="1">
      <c r="A12" s="118" t="s">
        <v>236</v>
      </c>
      <c r="B12" s="118" t="s">
        <v>237</v>
      </c>
      <c r="C12" s="118" t="s">
        <v>237</v>
      </c>
      <c r="D12" s="119" t="s">
        <v>238</v>
      </c>
      <c r="E12" s="37">
        <f t="shared" si="1"/>
        <v>317.01000000000005</v>
      </c>
      <c r="F12" s="37">
        <f t="shared" si="2"/>
        <v>302.01000000000005</v>
      </c>
      <c r="G12" s="37">
        <f>356.47-85.2</f>
        <v>271.27000000000004</v>
      </c>
      <c r="H12" s="37">
        <v>30.74</v>
      </c>
      <c r="I12" s="40"/>
      <c r="J12" s="37">
        <f t="shared" si="3"/>
        <v>15</v>
      </c>
      <c r="K12" s="40"/>
      <c r="L12" s="40">
        <f>10+5</f>
        <v>15</v>
      </c>
      <c r="M12" s="40"/>
      <c r="N12" s="40"/>
      <c r="O12" s="40"/>
      <c r="P12" s="40"/>
      <c r="Q12" s="40"/>
      <c r="R12" s="40"/>
      <c r="S12" s="40"/>
      <c r="T12" s="40"/>
      <c r="U12" s="40"/>
      <c r="V12" s="24"/>
    </row>
    <row r="13" spans="1:22" ht="30.75" customHeight="1">
      <c r="A13" s="118" t="s">
        <v>173</v>
      </c>
      <c r="B13" s="118" t="s">
        <v>154</v>
      </c>
      <c r="C13" s="127" t="s">
        <v>262</v>
      </c>
      <c r="D13" s="47" t="s">
        <v>263</v>
      </c>
      <c r="E13" s="37">
        <f t="shared" si="1"/>
        <v>1280.68</v>
      </c>
      <c r="F13" s="37">
        <f t="shared" si="2"/>
        <v>1237.68</v>
      </c>
      <c r="G13" s="37">
        <f>1666.68-263.7-180.1</f>
        <v>1222.88</v>
      </c>
      <c r="H13" s="37">
        <v>14.8</v>
      </c>
      <c r="I13" s="40"/>
      <c r="J13" s="37">
        <f t="shared" si="3"/>
        <v>43</v>
      </c>
      <c r="K13" s="40">
        <f>9.83</f>
        <v>9.83</v>
      </c>
      <c r="L13" s="40">
        <f>28+5.17</f>
        <v>33.17</v>
      </c>
      <c r="M13" s="40"/>
      <c r="N13" s="40"/>
      <c r="O13" s="40"/>
      <c r="P13" s="40"/>
      <c r="Q13" s="40"/>
      <c r="R13" s="40"/>
      <c r="S13" s="40"/>
      <c r="T13" s="40"/>
      <c r="U13" s="40"/>
      <c r="V13" s="24"/>
    </row>
    <row r="14" spans="1:22" ht="30.75" customHeight="1">
      <c r="A14" s="118" t="s">
        <v>173</v>
      </c>
      <c r="B14" s="118" t="s">
        <v>172</v>
      </c>
      <c r="C14" s="127" t="s">
        <v>258</v>
      </c>
      <c r="D14" s="47" t="s">
        <v>247</v>
      </c>
      <c r="E14" s="37">
        <f t="shared" si="1"/>
        <v>1085.33</v>
      </c>
      <c r="F14" s="37">
        <f t="shared" si="2"/>
        <v>885.3299999999999</v>
      </c>
      <c r="G14" s="37">
        <f>1304.59-430.1</f>
        <v>874.4899999999999</v>
      </c>
      <c r="H14" s="37">
        <v>10.84</v>
      </c>
      <c r="I14" s="40"/>
      <c r="J14" s="37">
        <f t="shared" si="3"/>
        <v>200</v>
      </c>
      <c r="K14" s="40"/>
      <c r="L14" s="40">
        <f>200</f>
        <v>200</v>
      </c>
      <c r="M14" s="40"/>
      <c r="N14" s="40"/>
      <c r="O14" s="40"/>
      <c r="P14" s="40"/>
      <c r="Q14" s="40"/>
      <c r="R14" s="40"/>
      <c r="S14" s="40"/>
      <c r="T14" s="40"/>
      <c r="U14" s="40"/>
      <c r="V14" s="24"/>
    </row>
    <row r="15" spans="1:21" ht="30.75" customHeight="1">
      <c r="A15" s="118" t="s">
        <v>173</v>
      </c>
      <c r="B15" s="118" t="s">
        <v>242</v>
      </c>
      <c r="C15" s="118" t="s">
        <v>153</v>
      </c>
      <c r="D15" s="119" t="s">
        <v>243</v>
      </c>
      <c r="E15" s="37">
        <f t="shared" si="1"/>
        <v>263.77000000000004</v>
      </c>
      <c r="F15" s="37">
        <f t="shared" si="2"/>
        <v>167.77000000000004</v>
      </c>
      <c r="G15" s="37">
        <f>199.11-52.2</f>
        <v>146.91000000000003</v>
      </c>
      <c r="H15" s="37">
        <v>20.86</v>
      </c>
      <c r="I15" s="40"/>
      <c r="J15" s="37">
        <f t="shared" si="3"/>
        <v>96</v>
      </c>
      <c r="K15" s="40">
        <f>12.59</f>
        <v>12.59</v>
      </c>
      <c r="L15" s="40">
        <f>83.41</f>
        <v>83.41</v>
      </c>
      <c r="M15" s="40"/>
      <c r="N15" s="40"/>
      <c r="O15" s="40"/>
      <c r="P15" s="40"/>
      <c r="Q15" s="40"/>
      <c r="R15" s="40"/>
      <c r="S15" s="40"/>
      <c r="T15" s="40"/>
      <c r="U15" s="40"/>
    </row>
    <row r="16" spans="1:21" ht="30.75" customHeight="1">
      <c r="A16" s="118" t="s">
        <v>236</v>
      </c>
      <c r="B16" s="118" t="s">
        <v>239</v>
      </c>
      <c r="C16" s="118" t="s">
        <v>240</v>
      </c>
      <c r="D16" s="120" t="s">
        <v>241</v>
      </c>
      <c r="E16" s="37">
        <f t="shared" si="1"/>
        <v>102.45</v>
      </c>
      <c r="F16" s="37">
        <f t="shared" si="2"/>
        <v>86.45</v>
      </c>
      <c r="G16" s="37">
        <f>104.18-32</f>
        <v>72.18</v>
      </c>
      <c r="H16" s="37">
        <v>14.27</v>
      </c>
      <c r="I16" s="40"/>
      <c r="J16" s="37">
        <f t="shared" si="3"/>
        <v>16</v>
      </c>
      <c r="K16" s="40"/>
      <c r="L16" s="40">
        <f>16</f>
        <v>16</v>
      </c>
      <c r="M16" s="40"/>
      <c r="N16" s="40"/>
      <c r="O16" s="40"/>
      <c r="P16" s="40"/>
      <c r="Q16" s="40"/>
      <c r="R16" s="40"/>
      <c r="S16" s="40"/>
      <c r="T16" s="40"/>
      <c r="U16" s="40"/>
    </row>
    <row r="17" spans="1:21" ht="30.75" customHeight="1">
      <c r="A17" s="118" t="s">
        <v>236</v>
      </c>
      <c r="B17" s="118" t="s">
        <v>239</v>
      </c>
      <c r="C17" s="118" t="s">
        <v>244</v>
      </c>
      <c r="D17" s="124" t="s">
        <v>245</v>
      </c>
      <c r="E17" s="37">
        <f t="shared" si="1"/>
        <v>226.54000000000002</v>
      </c>
      <c r="F17" s="37">
        <f t="shared" si="2"/>
        <v>208.54000000000002</v>
      </c>
      <c r="G17" s="37">
        <f>260.41-89.2</f>
        <v>171.21000000000004</v>
      </c>
      <c r="H17" s="37">
        <v>37.33</v>
      </c>
      <c r="I17" s="40"/>
      <c r="J17" s="37">
        <f t="shared" si="3"/>
        <v>18</v>
      </c>
      <c r="K17" s="40"/>
      <c r="L17" s="40">
        <f>18</f>
        <v>18</v>
      </c>
      <c r="M17" s="40"/>
      <c r="N17" s="40"/>
      <c r="O17" s="40"/>
      <c r="P17" s="40"/>
      <c r="Q17" s="40"/>
      <c r="R17" s="40"/>
      <c r="S17" s="40"/>
      <c r="T17" s="40"/>
      <c r="U17" s="40"/>
    </row>
    <row r="18" spans="1:21" ht="30.75" customHeight="1">
      <c r="A18" s="127" t="s">
        <v>259</v>
      </c>
      <c r="B18" s="127" t="s">
        <v>260</v>
      </c>
      <c r="C18" s="127" t="s">
        <v>261</v>
      </c>
      <c r="D18" s="128" t="s">
        <v>250</v>
      </c>
      <c r="E18" s="37">
        <f t="shared" si="1"/>
        <v>366.33</v>
      </c>
      <c r="F18" s="37">
        <f t="shared" si="2"/>
        <v>326.33</v>
      </c>
      <c r="G18" s="37">
        <v>323.64</v>
      </c>
      <c r="H18" s="37">
        <v>2.69</v>
      </c>
      <c r="I18" s="40"/>
      <c r="J18" s="37">
        <f t="shared" si="3"/>
        <v>40</v>
      </c>
      <c r="K18" s="40"/>
      <c r="L18" s="40">
        <f>40</f>
        <v>40</v>
      </c>
      <c r="M18" s="40"/>
      <c r="N18" s="40"/>
      <c r="O18" s="40"/>
      <c r="P18" s="40"/>
      <c r="Q18" s="40"/>
      <c r="R18" s="40"/>
      <c r="S18" s="40"/>
      <c r="T18" s="40"/>
      <c r="U18" s="40"/>
    </row>
    <row r="19" spans="1:21" ht="30.75" customHeight="1">
      <c r="A19" s="127" t="s">
        <v>259</v>
      </c>
      <c r="B19" s="127" t="s">
        <v>260</v>
      </c>
      <c r="C19" s="127" t="s">
        <v>249</v>
      </c>
      <c r="D19" s="128" t="s">
        <v>265</v>
      </c>
      <c r="E19" s="37">
        <f t="shared" si="1"/>
        <v>195.2</v>
      </c>
      <c r="F19" s="37">
        <f t="shared" si="2"/>
        <v>0</v>
      </c>
      <c r="G19" s="37"/>
      <c r="H19" s="37"/>
      <c r="I19" s="40"/>
      <c r="J19" s="37">
        <f t="shared" si="3"/>
        <v>195.2</v>
      </c>
      <c r="K19" s="40">
        <f>66</f>
        <v>66</v>
      </c>
      <c r="L19" s="40">
        <f>97.2</f>
        <v>97.2</v>
      </c>
      <c r="M19" s="40">
        <f>32</f>
        <v>32</v>
      </c>
      <c r="N19" s="40"/>
      <c r="O19" s="40"/>
      <c r="P19" s="40"/>
      <c r="Q19" s="40"/>
      <c r="R19" s="40"/>
      <c r="S19" s="40"/>
      <c r="T19" s="40"/>
      <c r="U19" s="40"/>
    </row>
    <row r="20" spans="1:21" ht="30.75" customHeight="1">
      <c r="A20" s="127" t="s">
        <v>259</v>
      </c>
      <c r="B20" s="127" t="s">
        <v>260</v>
      </c>
      <c r="C20" s="127" t="s">
        <v>264</v>
      </c>
      <c r="D20" s="128" t="s">
        <v>248</v>
      </c>
      <c r="E20" s="37">
        <f t="shared" si="1"/>
        <v>97</v>
      </c>
      <c r="F20" s="37">
        <f t="shared" si="2"/>
        <v>0</v>
      </c>
      <c r="G20" s="37"/>
      <c r="H20" s="37"/>
      <c r="I20" s="40"/>
      <c r="J20" s="37">
        <f t="shared" si="3"/>
        <v>97</v>
      </c>
      <c r="K20" s="40"/>
      <c r="L20" s="40">
        <f>52+45</f>
        <v>97</v>
      </c>
      <c r="M20" s="40"/>
      <c r="N20" s="40"/>
      <c r="O20" s="40"/>
      <c r="P20" s="40"/>
      <c r="Q20" s="40"/>
      <c r="R20" s="40"/>
      <c r="S20" s="40"/>
      <c r="T20" s="40"/>
      <c r="U20" s="40"/>
    </row>
    <row r="21" spans="1:21" ht="30.75" customHeight="1">
      <c r="A21" s="127" t="s">
        <v>259</v>
      </c>
      <c r="B21" s="127" t="s">
        <v>260</v>
      </c>
      <c r="C21" s="127" t="s">
        <v>246</v>
      </c>
      <c r="D21" s="128" t="s">
        <v>266</v>
      </c>
      <c r="E21" s="37">
        <f t="shared" si="1"/>
        <v>53</v>
      </c>
      <c r="F21" s="37">
        <f t="shared" si="2"/>
        <v>0</v>
      </c>
      <c r="G21" s="37"/>
      <c r="H21" s="37"/>
      <c r="I21" s="40"/>
      <c r="J21" s="37">
        <f t="shared" si="3"/>
        <v>53</v>
      </c>
      <c r="K21" s="40"/>
      <c r="L21" s="40">
        <f>17+6+30</f>
        <v>53</v>
      </c>
      <c r="M21" s="40"/>
      <c r="N21" s="40"/>
      <c r="O21" s="40"/>
      <c r="P21" s="40"/>
      <c r="Q21" s="40"/>
      <c r="R21" s="40"/>
      <c r="S21" s="40"/>
      <c r="T21" s="40"/>
      <c r="U21" s="40"/>
    </row>
    <row r="22" spans="1:21" ht="30.75" customHeight="1">
      <c r="A22" s="129" t="s">
        <v>173</v>
      </c>
      <c r="B22" s="129" t="s">
        <v>267</v>
      </c>
      <c r="C22" s="129" t="s">
        <v>268</v>
      </c>
      <c r="D22" s="130" t="s">
        <v>251</v>
      </c>
      <c r="E22" s="37">
        <f t="shared" si="1"/>
        <v>339</v>
      </c>
      <c r="F22" s="37">
        <f t="shared" si="2"/>
        <v>0</v>
      </c>
      <c r="G22" s="131"/>
      <c r="H22" s="131"/>
      <c r="I22" s="40"/>
      <c r="J22" s="37">
        <f t="shared" si="3"/>
        <v>339</v>
      </c>
      <c r="K22" s="132"/>
      <c r="L22" s="132">
        <f>96+50</f>
        <v>146</v>
      </c>
      <c r="M22" s="132">
        <f>188+5</f>
        <v>193</v>
      </c>
      <c r="N22" s="40"/>
      <c r="O22" s="40"/>
      <c r="P22" s="40"/>
      <c r="Q22" s="40"/>
      <c r="R22" s="40"/>
      <c r="S22" s="40"/>
      <c r="T22" s="40"/>
      <c r="U22" s="40"/>
    </row>
  </sheetData>
  <sheetProtection/>
  <mergeCells count="23">
    <mergeCell ref="I5:I6"/>
    <mergeCell ref="S5:S6"/>
    <mergeCell ref="K5:K6"/>
    <mergeCell ref="H5:H6"/>
    <mergeCell ref="J5:J6"/>
    <mergeCell ref="O5:O6"/>
    <mergeCell ref="P5:P6"/>
    <mergeCell ref="J4:T4"/>
    <mergeCell ref="Q5:Q6"/>
    <mergeCell ref="L5:L6"/>
    <mergeCell ref="M5:M6"/>
    <mergeCell ref="N5:N6"/>
    <mergeCell ref="T5:T6"/>
    <mergeCell ref="A2:U2"/>
    <mergeCell ref="U4:U6"/>
    <mergeCell ref="A5:C5"/>
    <mergeCell ref="D5:D6"/>
    <mergeCell ref="F5:F6"/>
    <mergeCell ref="G5:G6"/>
    <mergeCell ref="R5:R6"/>
    <mergeCell ref="A3:H3"/>
    <mergeCell ref="A4:D4"/>
    <mergeCell ref="E4:E6"/>
  </mergeCells>
  <printOptions/>
  <pageMargins left="0.4330708661417323" right="0.2755905511811024" top="0.6299212598425197" bottom="0.6299212598425197" header="0.5118110236220472" footer="0.5118110236220472"/>
  <pageSetup orientation="landscape" paperSize="9" scale="70" r:id="rId3"/>
  <legacyDrawing r:id="rId2"/>
</worksheet>
</file>

<file path=xl/worksheets/sheet5.xml><?xml version="1.0" encoding="utf-8"?>
<worksheet xmlns="http://schemas.openxmlformats.org/spreadsheetml/2006/main" xmlns:r="http://schemas.openxmlformats.org/officeDocument/2006/relationships">
  <dimension ref="A1:U19"/>
  <sheetViews>
    <sheetView zoomScalePageLayoutView="0" workbookViewId="0" topLeftCell="A1">
      <selection activeCell="J10" sqref="J10"/>
    </sheetView>
  </sheetViews>
  <sheetFormatPr defaultColWidth="7.8515625" defaultRowHeight="12.75"/>
  <cols>
    <col min="1" max="1" width="9.140625" style="0" customWidth="1"/>
    <col min="2" max="3" width="6.421875" style="0" customWidth="1"/>
    <col min="4" max="4" width="23.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21" width="6.7109375" style="0" customWidth="1"/>
  </cols>
  <sheetData>
    <row r="1" spans="1:21" ht="23.25" customHeight="1">
      <c r="A1" s="27" t="s">
        <v>178</v>
      </c>
      <c r="B1" s="64"/>
      <c r="C1" s="64"/>
      <c r="D1" s="65"/>
      <c r="E1" s="66"/>
      <c r="F1" s="66"/>
      <c r="G1" s="66"/>
      <c r="H1" s="66"/>
      <c r="I1" s="66"/>
      <c r="J1" s="66"/>
      <c r="K1" s="66"/>
      <c r="L1" s="66"/>
      <c r="M1" s="66"/>
      <c r="N1" s="66"/>
      <c r="O1" s="65"/>
      <c r="P1" s="65"/>
      <c r="Q1" s="66"/>
      <c r="R1" s="41"/>
      <c r="S1" s="30"/>
      <c r="T1" s="171"/>
      <c r="U1" s="171"/>
    </row>
    <row r="2" spans="1:21" ht="23.25" customHeight="1">
      <c r="A2" s="170" t="s">
        <v>179</v>
      </c>
      <c r="B2" s="170"/>
      <c r="C2" s="170"/>
      <c r="D2" s="170"/>
      <c r="E2" s="170"/>
      <c r="F2" s="170"/>
      <c r="G2" s="170"/>
      <c r="H2" s="170"/>
      <c r="I2" s="170"/>
      <c r="J2" s="170"/>
      <c r="K2" s="170"/>
      <c r="L2" s="170"/>
      <c r="M2" s="170"/>
      <c r="N2" s="170"/>
      <c r="O2" s="170"/>
      <c r="P2" s="170"/>
      <c r="Q2" s="170"/>
      <c r="R2" s="170"/>
      <c r="S2" s="170"/>
      <c r="T2" s="170"/>
      <c r="U2" s="170"/>
    </row>
    <row r="3" spans="1:21" ht="23.25" customHeight="1">
      <c r="A3" s="172" t="s">
        <v>235</v>
      </c>
      <c r="B3" s="173"/>
      <c r="C3" s="173"/>
      <c r="D3" s="173"/>
      <c r="E3" s="173"/>
      <c r="F3" s="173"/>
      <c r="G3" s="173"/>
      <c r="H3" s="66"/>
      <c r="I3" s="66"/>
      <c r="J3" s="66"/>
      <c r="K3" s="66"/>
      <c r="L3" s="66"/>
      <c r="M3" s="66"/>
      <c r="N3" s="66"/>
      <c r="O3" s="65"/>
      <c r="P3" s="65"/>
      <c r="Q3" s="66"/>
      <c r="R3" s="41"/>
      <c r="S3" s="30"/>
      <c r="T3" s="174" t="s">
        <v>71</v>
      </c>
      <c r="U3" s="174"/>
    </row>
    <row r="4" spans="1:21" ht="23.25" customHeight="1">
      <c r="A4" s="151" t="s">
        <v>160</v>
      </c>
      <c r="B4" s="151"/>
      <c r="C4" s="151"/>
      <c r="D4" s="161" t="s">
        <v>5</v>
      </c>
      <c r="E4" s="167" t="s">
        <v>161</v>
      </c>
      <c r="F4" s="155" t="s">
        <v>174</v>
      </c>
      <c r="G4" s="155"/>
      <c r="H4" s="155"/>
      <c r="I4" s="155"/>
      <c r="J4" s="155"/>
      <c r="K4" s="155" t="s">
        <v>175</v>
      </c>
      <c r="L4" s="155"/>
      <c r="M4" s="155"/>
      <c r="N4" s="155"/>
      <c r="O4" s="155"/>
      <c r="P4" s="157"/>
      <c r="Q4" s="155" t="s">
        <v>48</v>
      </c>
      <c r="R4" s="155" t="s">
        <v>20</v>
      </c>
      <c r="S4" s="155"/>
      <c r="T4" s="155"/>
      <c r="U4" s="155"/>
    </row>
    <row r="5" spans="1:21" ht="36.75" customHeight="1">
      <c r="A5" s="35" t="s">
        <v>150</v>
      </c>
      <c r="B5" s="35" t="s">
        <v>151</v>
      </c>
      <c r="C5" s="35" t="s">
        <v>152</v>
      </c>
      <c r="D5" s="175"/>
      <c r="E5" s="168"/>
      <c r="F5" s="34" t="s">
        <v>6</v>
      </c>
      <c r="G5" s="34" t="s">
        <v>12</v>
      </c>
      <c r="H5" s="34" t="s">
        <v>13</v>
      </c>
      <c r="I5" s="34" t="s">
        <v>14</v>
      </c>
      <c r="J5" s="34" t="s">
        <v>17</v>
      </c>
      <c r="K5" s="34" t="s">
        <v>6</v>
      </c>
      <c r="L5" s="34" t="s">
        <v>18</v>
      </c>
      <c r="M5" s="34" t="s">
        <v>19</v>
      </c>
      <c r="N5" s="34" t="s">
        <v>176</v>
      </c>
      <c r="O5" s="34" t="s">
        <v>177</v>
      </c>
      <c r="P5" s="33" t="s">
        <v>15</v>
      </c>
      <c r="Q5" s="155"/>
      <c r="R5" s="34" t="s">
        <v>6</v>
      </c>
      <c r="S5" s="68" t="s">
        <v>16</v>
      </c>
      <c r="T5" s="68" t="s">
        <v>45</v>
      </c>
      <c r="U5" s="68" t="s">
        <v>20</v>
      </c>
    </row>
    <row r="6" spans="1:21" s="26" customFormat="1" ht="27" customHeight="1">
      <c r="A6" s="46"/>
      <c r="B6" s="46"/>
      <c r="C6" s="46"/>
      <c r="D6" s="47" t="s">
        <v>6</v>
      </c>
      <c r="E6" s="40">
        <f>F6+K6+Q6</f>
        <v>4215.08</v>
      </c>
      <c r="F6" s="40">
        <f>SUM(G6:J6)</f>
        <v>3082.58</v>
      </c>
      <c r="G6" s="40">
        <f>SUM(G7:G17)</f>
        <v>1486.8600000000001</v>
      </c>
      <c r="H6" s="40">
        <f>SUM(H7:H17)</f>
        <v>1595.72</v>
      </c>
      <c r="I6" s="40"/>
      <c r="J6" s="40"/>
      <c r="K6" s="40">
        <f>SUM(L6:P6)</f>
        <v>856.1</v>
      </c>
      <c r="L6" s="40">
        <f>SUM(L7:L17)</f>
        <v>461</v>
      </c>
      <c r="M6" s="40"/>
      <c r="N6" s="40">
        <f>SUM(N7:N17)</f>
        <v>395.1</v>
      </c>
      <c r="O6" s="40"/>
      <c r="P6" s="40"/>
      <c r="Q6" s="40">
        <f>SUM(Q7:Q17)</f>
        <v>276.4</v>
      </c>
      <c r="R6" s="40"/>
      <c r="S6" s="40"/>
      <c r="T6" s="40"/>
      <c r="U6" s="40"/>
    </row>
    <row r="7" spans="1:21" ht="27" customHeight="1">
      <c r="A7" s="44" t="s">
        <v>274</v>
      </c>
      <c r="B7" s="44" t="s">
        <v>275</v>
      </c>
      <c r="C7" s="44" t="s">
        <v>276</v>
      </c>
      <c r="D7" s="36" t="s">
        <v>277</v>
      </c>
      <c r="E7" s="40">
        <f aca="true" t="shared" si="0" ref="E7:E17">F7+K7+Q7</f>
        <v>461</v>
      </c>
      <c r="F7" s="40">
        <f aca="true" t="shared" si="1" ref="F7:F17">SUM(G7:J7)</f>
        <v>0</v>
      </c>
      <c r="G7" s="40"/>
      <c r="H7" s="40"/>
      <c r="I7" s="40"/>
      <c r="J7" s="40"/>
      <c r="K7" s="40">
        <f aca="true" t="shared" si="2" ref="K7:K17">SUM(L7:P7)</f>
        <v>461</v>
      </c>
      <c r="L7" s="40">
        <v>461</v>
      </c>
      <c r="M7" s="40"/>
      <c r="N7" s="40"/>
      <c r="O7" s="40"/>
      <c r="P7" s="40"/>
      <c r="Q7" s="40"/>
      <c r="R7" s="40"/>
      <c r="S7" s="40"/>
      <c r="T7" s="40"/>
      <c r="U7" s="40"/>
    </row>
    <row r="8" spans="1:21" ht="27" customHeight="1">
      <c r="A8" s="44" t="s">
        <v>173</v>
      </c>
      <c r="B8" s="44" t="s">
        <v>278</v>
      </c>
      <c r="C8" s="44" t="s">
        <v>153</v>
      </c>
      <c r="D8" s="36" t="s">
        <v>279</v>
      </c>
      <c r="E8" s="40">
        <f t="shared" si="0"/>
        <v>38.3</v>
      </c>
      <c r="F8" s="40">
        <f t="shared" si="1"/>
        <v>0</v>
      </c>
      <c r="G8" s="40"/>
      <c r="H8" s="40"/>
      <c r="I8" s="40"/>
      <c r="J8" s="40"/>
      <c r="K8" s="40">
        <f t="shared" si="2"/>
        <v>38.3</v>
      </c>
      <c r="L8" s="40"/>
      <c r="M8" s="40"/>
      <c r="N8" s="40">
        <v>38.3</v>
      </c>
      <c r="O8" s="40"/>
      <c r="P8" s="40"/>
      <c r="Q8" s="40"/>
      <c r="R8" s="40"/>
      <c r="S8" s="40"/>
      <c r="T8" s="40"/>
      <c r="U8" s="40"/>
    </row>
    <row r="9" spans="1:21" ht="27" customHeight="1">
      <c r="A9" s="44" t="s">
        <v>173</v>
      </c>
      <c r="B9" s="44" t="s">
        <v>278</v>
      </c>
      <c r="C9" s="44" t="s">
        <v>280</v>
      </c>
      <c r="D9" s="36" t="s">
        <v>281</v>
      </c>
      <c r="E9" s="40">
        <f t="shared" si="0"/>
        <v>356.8</v>
      </c>
      <c r="F9" s="40">
        <f t="shared" si="1"/>
        <v>0</v>
      </c>
      <c r="G9" s="40"/>
      <c r="H9" s="40"/>
      <c r="I9" s="40"/>
      <c r="J9" s="40"/>
      <c r="K9" s="40">
        <f t="shared" si="2"/>
        <v>356.8</v>
      </c>
      <c r="L9" s="40"/>
      <c r="M9" s="40"/>
      <c r="N9" s="40">
        <v>356.8</v>
      </c>
      <c r="O9" s="40"/>
      <c r="P9" s="40"/>
      <c r="Q9" s="40"/>
      <c r="R9" s="40"/>
      <c r="S9" s="40"/>
      <c r="T9" s="40"/>
      <c r="U9" s="40"/>
    </row>
    <row r="10" spans="1:21" ht="27" customHeight="1">
      <c r="A10" s="44" t="s">
        <v>282</v>
      </c>
      <c r="B10" s="44" t="s">
        <v>154</v>
      </c>
      <c r="C10" s="44" t="s">
        <v>153</v>
      </c>
      <c r="D10" s="36" t="s">
        <v>283</v>
      </c>
      <c r="E10" s="40">
        <f t="shared" si="0"/>
        <v>276.4</v>
      </c>
      <c r="F10" s="40">
        <f t="shared" si="1"/>
        <v>0</v>
      </c>
      <c r="G10" s="40"/>
      <c r="H10" s="40"/>
      <c r="I10" s="40"/>
      <c r="J10" s="40"/>
      <c r="K10" s="40">
        <f t="shared" si="2"/>
        <v>0</v>
      </c>
      <c r="L10" s="40"/>
      <c r="M10" s="40"/>
      <c r="N10" s="40"/>
      <c r="O10" s="40"/>
      <c r="P10" s="40"/>
      <c r="Q10" s="40">
        <v>276.4</v>
      </c>
      <c r="R10" s="40"/>
      <c r="S10" s="40"/>
      <c r="T10" s="40"/>
      <c r="U10" s="40"/>
    </row>
    <row r="11" spans="1:21" ht="27" customHeight="1">
      <c r="A11" s="118" t="s">
        <v>236</v>
      </c>
      <c r="B11" s="118" t="s">
        <v>237</v>
      </c>
      <c r="C11" s="118" t="s">
        <v>237</v>
      </c>
      <c r="D11" s="119" t="s">
        <v>238</v>
      </c>
      <c r="E11" s="40">
        <f t="shared" si="0"/>
        <v>271.27</v>
      </c>
      <c r="F11" s="40">
        <f t="shared" si="1"/>
        <v>271.27</v>
      </c>
      <c r="G11" s="40">
        <v>111.47</v>
      </c>
      <c r="H11" s="40">
        <v>159.8</v>
      </c>
      <c r="I11" s="40"/>
      <c r="J11" s="40"/>
      <c r="K11" s="40">
        <f t="shared" si="2"/>
        <v>0</v>
      </c>
      <c r="L11" s="40"/>
      <c r="M11" s="40"/>
      <c r="N11" s="40"/>
      <c r="O11" s="40"/>
      <c r="P11" s="40"/>
      <c r="Q11" s="40"/>
      <c r="R11" s="40"/>
      <c r="S11" s="40"/>
      <c r="T11" s="40"/>
      <c r="U11" s="40"/>
    </row>
    <row r="12" spans="1:21" ht="27" customHeight="1">
      <c r="A12" s="118" t="s">
        <v>173</v>
      </c>
      <c r="B12" s="118" t="s">
        <v>154</v>
      </c>
      <c r="C12" s="127" t="s">
        <v>262</v>
      </c>
      <c r="D12" s="47" t="s">
        <v>263</v>
      </c>
      <c r="E12" s="40">
        <f t="shared" si="0"/>
        <v>1222.88</v>
      </c>
      <c r="F12" s="40">
        <f t="shared" si="1"/>
        <v>1222.88</v>
      </c>
      <c r="G12" s="40">
        <f>390.56+243.62</f>
        <v>634.1800000000001</v>
      </c>
      <c r="H12" s="40">
        <f>328.2+260.5</f>
        <v>588.7</v>
      </c>
      <c r="I12" s="40"/>
      <c r="J12" s="40"/>
      <c r="K12" s="40">
        <f t="shared" si="2"/>
        <v>0</v>
      </c>
      <c r="L12" s="40"/>
      <c r="M12" s="40"/>
      <c r="N12" s="40"/>
      <c r="O12" s="40"/>
      <c r="P12" s="40"/>
      <c r="Q12" s="40"/>
      <c r="R12" s="40"/>
      <c r="S12" s="40"/>
      <c r="T12" s="40"/>
      <c r="U12" s="40"/>
    </row>
    <row r="13" spans="1:21" ht="27" customHeight="1">
      <c r="A13" s="118" t="s">
        <v>173</v>
      </c>
      <c r="B13" s="118" t="s">
        <v>172</v>
      </c>
      <c r="C13" s="127" t="s">
        <v>258</v>
      </c>
      <c r="D13" s="47" t="s">
        <v>247</v>
      </c>
      <c r="E13" s="40">
        <f t="shared" si="0"/>
        <v>961.9200000000001</v>
      </c>
      <c r="F13" s="40">
        <f t="shared" si="1"/>
        <v>961.9200000000001</v>
      </c>
      <c r="G13" s="40">
        <v>406.54</v>
      </c>
      <c r="H13" s="40">
        <v>555.38</v>
      </c>
      <c r="I13" s="40"/>
      <c r="J13" s="40"/>
      <c r="K13" s="40">
        <f t="shared" si="2"/>
        <v>0</v>
      </c>
      <c r="L13" s="40"/>
      <c r="M13" s="40"/>
      <c r="N13" s="40"/>
      <c r="O13" s="40"/>
      <c r="P13" s="40"/>
      <c r="Q13" s="40"/>
      <c r="R13" s="40"/>
      <c r="S13" s="40"/>
      <c r="T13" s="40"/>
      <c r="U13" s="40"/>
    </row>
    <row r="14" spans="1:21" ht="27" customHeight="1">
      <c r="A14" s="118" t="s">
        <v>173</v>
      </c>
      <c r="B14" s="118" t="s">
        <v>242</v>
      </c>
      <c r="C14" s="118" t="s">
        <v>153</v>
      </c>
      <c r="D14" s="119" t="s">
        <v>243</v>
      </c>
      <c r="E14" s="40">
        <f t="shared" si="0"/>
        <v>146.91</v>
      </c>
      <c r="F14" s="40">
        <f t="shared" si="1"/>
        <v>146.91</v>
      </c>
      <c r="G14" s="40">
        <v>68.41</v>
      </c>
      <c r="H14" s="40">
        <v>78.5</v>
      </c>
      <c r="I14" s="40"/>
      <c r="J14" s="40"/>
      <c r="K14" s="40">
        <f t="shared" si="2"/>
        <v>0</v>
      </c>
      <c r="L14" s="40"/>
      <c r="M14" s="40"/>
      <c r="N14" s="40"/>
      <c r="O14" s="40"/>
      <c r="P14" s="40"/>
      <c r="Q14" s="40"/>
      <c r="R14" s="40"/>
      <c r="S14" s="40"/>
      <c r="T14" s="40"/>
      <c r="U14" s="40"/>
    </row>
    <row r="15" spans="1:21" ht="27" customHeight="1">
      <c r="A15" s="118" t="s">
        <v>236</v>
      </c>
      <c r="B15" s="118" t="s">
        <v>239</v>
      </c>
      <c r="C15" s="118" t="s">
        <v>240</v>
      </c>
      <c r="D15" s="120" t="s">
        <v>241</v>
      </c>
      <c r="E15" s="40">
        <f t="shared" si="0"/>
        <v>72.18</v>
      </c>
      <c r="F15" s="40">
        <f t="shared" si="1"/>
        <v>72.18</v>
      </c>
      <c r="G15" s="40">
        <v>48.2</v>
      </c>
      <c r="H15" s="40">
        <v>23.98</v>
      </c>
      <c r="I15" s="40"/>
      <c r="J15" s="40"/>
      <c r="K15" s="40">
        <f t="shared" si="2"/>
        <v>0</v>
      </c>
      <c r="L15" s="40"/>
      <c r="M15" s="40"/>
      <c r="N15" s="40"/>
      <c r="O15" s="40"/>
      <c r="P15" s="40"/>
      <c r="Q15" s="40"/>
      <c r="R15" s="40"/>
      <c r="S15" s="40"/>
      <c r="T15" s="40"/>
      <c r="U15" s="40"/>
    </row>
    <row r="16" spans="1:21" ht="27" customHeight="1">
      <c r="A16" s="118" t="s">
        <v>236</v>
      </c>
      <c r="B16" s="118" t="s">
        <v>239</v>
      </c>
      <c r="C16" s="118" t="s">
        <v>244</v>
      </c>
      <c r="D16" s="124" t="s">
        <v>245</v>
      </c>
      <c r="E16" s="40">
        <f t="shared" si="0"/>
        <v>171.20999999999998</v>
      </c>
      <c r="F16" s="40">
        <f t="shared" si="1"/>
        <v>171.20999999999998</v>
      </c>
      <c r="G16" s="40">
        <v>82.1</v>
      </c>
      <c r="H16" s="40">
        <v>89.11</v>
      </c>
      <c r="I16" s="40"/>
      <c r="J16" s="40"/>
      <c r="K16" s="40">
        <f t="shared" si="2"/>
        <v>0</v>
      </c>
      <c r="L16" s="40"/>
      <c r="M16" s="40"/>
      <c r="N16" s="40"/>
      <c r="O16" s="40"/>
      <c r="P16" s="40"/>
      <c r="Q16" s="40"/>
      <c r="R16" s="40"/>
      <c r="S16" s="40"/>
      <c r="T16" s="40"/>
      <c r="U16" s="40"/>
    </row>
    <row r="17" spans="1:21" ht="27" customHeight="1">
      <c r="A17" s="127" t="s">
        <v>259</v>
      </c>
      <c r="B17" s="127" t="s">
        <v>260</v>
      </c>
      <c r="C17" s="127" t="s">
        <v>261</v>
      </c>
      <c r="D17" s="128" t="s">
        <v>250</v>
      </c>
      <c r="E17" s="40">
        <f t="shared" si="0"/>
        <v>236.21</v>
      </c>
      <c r="F17" s="40">
        <f t="shared" si="1"/>
        <v>236.21</v>
      </c>
      <c r="G17" s="40">
        <v>135.96</v>
      </c>
      <c r="H17" s="40">
        <v>100.25</v>
      </c>
      <c r="I17" s="40"/>
      <c r="J17" s="40"/>
      <c r="K17" s="40">
        <f t="shared" si="2"/>
        <v>0</v>
      </c>
      <c r="L17" s="40"/>
      <c r="M17" s="40"/>
      <c r="N17" s="40"/>
      <c r="O17" s="40"/>
      <c r="P17" s="40"/>
      <c r="Q17" s="40"/>
      <c r="R17" s="40"/>
      <c r="S17" s="40"/>
      <c r="T17" s="40"/>
      <c r="U17" s="40"/>
    </row>
    <row r="18" spans="1:21" ht="27" customHeight="1">
      <c r="A18" s="24"/>
      <c r="B18" s="24"/>
      <c r="C18" s="24"/>
      <c r="D18" s="24"/>
      <c r="E18" s="24"/>
      <c r="F18" s="24"/>
      <c r="G18" s="24"/>
      <c r="H18" s="24"/>
      <c r="I18" s="24"/>
      <c r="J18" s="24"/>
      <c r="K18" s="24"/>
      <c r="L18" s="24"/>
      <c r="M18" s="24"/>
      <c r="N18" s="24"/>
      <c r="O18" s="24"/>
      <c r="P18" s="24"/>
      <c r="Q18" s="24"/>
      <c r="R18" s="24"/>
      <c r="S18" s="24"/>
      <c r="T18" s="24"/>
      <c r="U18" s="24"/>
    </row>
    <row r="19" spans="1:21" ht="27" customHeight="1">
      <c r="A19" s="24"/>
      <c r="B19" s="24"/>
      <c r="C19" s="24"/>
      <c r="D19" s="24"/>
      <c r="E19" s="24"/>
      <c r="F19" s="24"/>
      <c r="G19" s="24"/>
      <c r="H19" s="24"/>
      <c r="I19" s="24"/>
      <c r="J19" s="24"/>
      <c r="K19" s="24"/>
      <c r="L19" s="24"/>
      <c r="M19" s="24"/>
      <c r="N19" s="24"/>
      <c r="O19" s="24"/>
      <c r="P19" s="24"/>
      <c r="Q19" s="24"/>
      <c r="R19" s="24"/>
      <c r="S19" s="24"/>
      <c r="T19" s="24"/>
      <c r="U19" s="24"/>
    </row>
  </sheetData>
  <sheetProtection/>
  <mergeCells count="11">
    <mergeCell ref="D4:D5"/>
    <mergeCell ref="E4:E5"/>
    <mergeCell ref="F4:J4"/>
    <mergeCell ref="A2:U2"/>
    <mergeCell ref="T1:U1"/>
    <mergeCell ref="A3:G3"/>
    <mergeCell ref="T3:U3"/>
    <mergeCell ref="K4:P4"/>
    <mergeCell ref="Q4:Q5"/>
    <mergeCell ref="R4:U4"/>
    <mergeCell ref="A4:C4"/>
  </mergeCells>
  <printOptions/>
  <pageMargins left="0.26" right="0.2755905511811024" top="0.984251968503937" bottom="0.984251968503937" header="0.5118110236220472" footer="0.5118110236220472"/>
  <pageSetup orientation="landscape" paperSize="9" scale="70"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L11" sqref="L11"/>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27" t="s">
        <v>183</v>
      </c>
      <c r="B1" s="64"/>
      <c r="C1" s="64"/>
      <c r="D1" s="65"/>
      <c r="E1" s="66"/>
      <c r="F1" s="66"/>
      <c r="G1" s="66"/>
      <c r="H1" s="66"/>
      <c r="I1" s="66"/>
      <c r="J1" s="66"/>
      <c r="K1" s="66"/>
      <c r="L1" s="66"/>
      <c r="M1" s="66"/>
      <c r="N1" s="66"/>
      <c r="O1" s="66"/>
      <c r="P1" s="66"/>
      <c r="Q1" s="66"/>
      <c r="R1" s="66"/>
      <c r="S1" s="66"/>
      <c r="T1" s="66"/>
      <c r="U1" s="66"/>
      <c r="V1" s="66"/>
      <c r="W1" s="66"/>
      <c r="X1" s="171"/>
      <c r="Y1" s="171"/>
      <c r="Z1" s="24"/>
    </row>
    <row r="2" spans="1:26" ht="22.5" customHeight="1">
      <c r="A2" s="170" t="s">
        <v>184</v>
      </c>
      <c r="B2" s="170"/>
      <c r="C2" s="170"/>
      <c r="D2" s="170"/>
      <c r="E2" s="170"/>
      <c r="F2" s="170"/>
      <c r="G2" s="170"/>
      <c r="H2" s="170"/>
      <c r="I2" s="170"/>
      <c r="J2" s="170"/>
      <c r="K2" s="170"/>
      <c r="L2" s="170"/>
      <c r="M2" s="170"/>
      <c r="N2" s="170"/>
      <c r="O2" s="170"/>
      <c r="P2" s="170"/>
      <c r="Q2" s="170"/>
      <c r="R2" s="170"/>
      <c r="S2" s="170"/>
      <c r="T2" s="170"/>
      <c r="U2" s="170"/>
      <c r="V2" s="170"/>
      <c r="W2" s="170"/>
      <c r="X2" s="170"/>
      <c r="Y2" s="170"/>
      <c r="Z2" s="24"/>
    </row>
    <row r="3" spans="1:26" ht="22.5" customHeight="1">
      <c r="A3" s="176" t="s">
        <v>252</v>
      </c>
      <c r="B3" s="173"/>
      <c r="C3" s="173"/>
      <c r="D3" s="173"/>
      <c r="E3" s="173"/>
      <c r="F3" s="173"/>
      <c r="G3" s="173"/>
      <c r="H3" s="173"/>
      <c r="I3" s="66"/>
      <c r="J3" s="66"/>
      <c r="K3" s="66"/>
      <c r="L3" s="66"/>
      <c r="M3" s="66"/>
      <c r="N3" s="66"/>
      <c r="O3" s="66"/>
      <c r="P3" s="66"/>
      <c r="Q3" s="66"/>
      <c r="R3" s="66"/>
      <c r="S3" s="66"/>
      <c r="T3" s="66"/>
      <c r="U3" s="66"/>
      <c r="V3" s="66"/>
      <c r="W3" s="66"/>
      <c r="X3" s="177" t="s">
        <v>71</v>
      </c>
      <c r="Y3" s="177"/>
      <c r="Z3" s="24"/>
    </row>
    <row r="4" spans="1:26" ht="22.5" customHeight="1">
      <c r="A4" s="59" t="s">
        <v>160</v>
      </c>
      <c r="B4" s="69"/>
      <c r="C4" s="69"/>
      <c r="D4" s="161" t="s">
        <v>5</v>
      </c>
      <c r="E4" s="166" t="s">
        <v>181</v>
      </c>
      <c r="F4" s="151" t="s">
        <v>21</v>
      </c>
      <c r="G4" s="151" t="s">
        <v>22</v>
      </c>
      <c r="H4" s="151" t="s">
        <v>23</v>
      </c>
      <c r="I4" s="155" t="s">
        <v>24</v>
      </c>
      <c r="J4" s="155" t="s">
        <v>25</v>
      </c>
      <c r="K4" s="155" t="s">
        <v>26</v>
      </c>
      <c r="L4" s="155" t="s">
        <v>27</v>
      </c>
      <c r="M4" s="155" t="s">
        <v>28</v>
      </c>
      <c r="N4" s="155" t="s">
        <v>182</v>
      </c>
      <c r="O4" s="169" t="s">
        <v>29</v>
      </c>
      <c r="P4" s="155" t="s">
        <v>30</v>
      </c>
      <c r="Q4" s="155" t="s">
        <v>31</v>
      </c>
      <c r="R4" s="155" t="s">
        <v>32</v>
      </c>
      <c r="S4" s="169" t="s">
        <v>33</v>
      </c>
      <c r="T4" s="155" t="s">
        <v>34</v>
      </c>
      <c r="U4" s="155" t="s">
        <v>35</v>
      </c>
      <c r="V4" s="155" t="s">
        <v>36</v>
      </c>
      <c r="W4" s="155" t="s">
        <v>37</v>
      </c>
      <c r="X4" s="155" t="s">
        <v>38</v>
      </c>
      <c r="Y4" s="155" t="s">
        <v>39</v>
      </c>
      <c r="Z4" s="25"/>
    </row>
    <row r="5" spans="1:26" ht="39" customHeight="1">
      <c r="A5" s="35" t="s">
        <v>150</v>
      </c>
      <c r="B5" s="35" t="s">
        <v>151</v>
      </c>
      <c r="C5" s="35" t="s">
        <v>152</v>
      </c>
      <c r="D5" s="175"/>
      <c r="E5" s="178"/>
      <c r="F5" s="155"/>
      <c r="G5" s="155"/>
      <c r="H5" s="155"/>
      <c r="I5" s="155"/>
      <c r="J5" s="155"/>
      <c r="K5" s="155"/>
      <c r="L5" s="155"/>
      <c r="M5" s="155"/>
      <c r="N5" s="155"/>
      <c r="O5" s="169"/>
      <c r="P5" s="155"/>
      <c r="Q5" s="155"/>
      <c r="R5" s="155"/>
      <c r="S5" s="169"/>
      <c r="T5" s="155"/>
      <c r="U5" s="155"/>
      <c r="V5" s="155"/>
      <c r="W5" s="155"/>
      <c r="X5" s="155"/>
      <c r="Y5" s="155"/>
      <c r="Z5" s="25"/>
    </row>
    <row r="6" spans="1:26" s="26" customFormat="1" ht="27" customHeight="1">
      <c r="A6" s="46"/>
      <c r="B6" s="46"/>
      <c r="C6" s="46"/>
      <c r="D6" s="47" t="s">
        <v>6</v>
      </c>
      <c r="E6" s="40">
        <f>SUM(E7:E13)</f>
        <v>131.52999999999997</v>
      </c>
      <c r="F6" s="40">
        <f aca="true" t="shared" si="0" ref="F6:Y6">SUM(F7:F13)</f>
        <v>56.4</v>
      </c>
      <c r="G6" s="40">
        <f t="shared" si="0"/>
        <v>0</v>
      </c>
      <c r="H6" s="40">
        <f t="shared" si="0"/>
        <v>0</v>
      </c>
      <c r="I6" s="40">
        <f t="shared" si="0"/>
        <v>0</v>
      </c>
      <c r="J6" s="40">
        <f t="shared" si="0"/>
        <v>0</v>
      </c>
      <c r="K6" s="40">
        <f t="shared" si="0"/>
        <v>0</v>
      </c>
      <c r="L6" s="40">
        <f t="shared" si="0"/>
        <v>0</v>
      </c>
      <c r="M6" s="40">
        <f t="shared" si="0"/>
        <v>0</v>
      </c>
      <c r="N6" s="40">
        <f t="shared" si="0"/>
        <v>0</v>
      </c>
      <c r="O6" s="40">
        <f t="shared" si="0"/>
        <v>0</v>
      </c>
      <c r="P6" s="40">
        <f t="shared" si="0"/>
        <v>9.399999999999999</v>
      </c>
      <c r="Q6" s="40">
        <f t="shared" si="0"/>
        <v>9.399999999999999</v>
      </c>
      <c r="R6" s="40">
        <f t="shared" si="0"/>
        <v>18.799999999999997</v>
      </c>
      <c r="S6" s="40">
        <f t="shared" si="0"/>
        <v>0</v>
      </c>
      <c r="T6" s="40">
        <f t="shared" si="0"/>
        <v>37.529999999999994</v>
      </c>
      <c r="U6" s="40">
        <f t="shared" si="0"/>
        <v>0</v>
      </c>
      <c r="V6" s="40">
        <f t="shared" si="0"/>
        <v>0</v>
      </c>
      <c r="W6" s="40">
        <f t="shared" si="0"/>
        <v>0</v>
      </c>
      <c r="X6" s="40">
        <f t="shared" si="0"/>
        <v>0</v>
      </c>
      <c r="Y6" s="40">
        <f t="shared" si="0"/>
        <v>0</v>
      </c>
      <c r="Z6" s="25"/>
    </row>
    <row r="7" spans="1:26" ht="27" customHeight="1">
      <c r="A7" s="118" t="s">
        <v>236</v>
      </c>
      <c r="B7" s="118" t="s">
        <v>237</v>
      </c>
      <c r="C7" s="118" t="s">
        <v>237</v>
      </c>
      <c r="D7" s="119" t="s">
        <v>238</v>
      </c>
      <c r="E7" s="40">
        <f aca="true" t="shared" si="1" ref="E7:E13">SUM(F7:Y7)</f>
        <v>30.740000000000002</v>
      </c>
      <c r="F7" s="40">
        <v>16.8</v>
      </c>
      <c r="G7" s="40"/>
      <c r="H7" s="40"/>
      <c r="I7" s="40"/>
      <c r="J7" s="40"/>
      <c r="K7" s="40"/>
      <c r="L7" s="40"/>
      <c r="M7" s="40"/>
      <c r="N7" s="40"/>
      <c r="O7" s="40"/>
      <c r="P7" s="40">
        <v>2.8</v>
      </c>
      <c r="Q7" s="40">
        <v>2.8</v>
      </c>
      <c r="R7" s="40">
        <v>5.6</v>
      </c>
      <c r="S7" s="40"/>
      <c r="T7" s="40">
        <v>2.74</v>
      </c>
      <c r="U7" s="40"/>
      <c r="V7" s="37"/>
      <c r="W7" s="37"/>
      <c r="X7" s="40"/>
      <c r="Y7" s="39"/>
      <c r="Z7" s="24"/>
    </row>
    <row r="8" spans="1:26" ht="27" customHeight="1">
      <c r="A8" s="118" t="s">
        <v>173</v>
      </c>
      <c r="B8" s="118" t="s">
        <v>154</v>
      </c>
      <c r="C8" s="127" t="s">
        <v>262</v>
      </c>
      <c r="D8" s="47" t="s">
        <v>263</v>
      </c>
      <c r="E8" s="40">
        <f t="shared" si="1"/>
        <v>14.799999999999999</v>
      </c>
      <c r="F8" s="40"/>
      <c r="G8" s="40"/>
      <c r="H8" s="40"/>
      <c r="I8" s="40"/>
      <c r="J8" s="40"/>
      <c r="K8" s="40"/>
      <c r="L8" s="40"/>
      <c r="M8" s="40"/>
      <c r="N8" s="40"/>
      <c r="O8" s="40"/>
      <c r="P8" s="40"/>
      <c r="Q8" s="40"/>
      <c r="R8" s="40"/>
      <c r="S8" s="40"/>
      <c r="T8" s="40">
        <f>9.12+5.68</f>
        <v>14.799999999999999</v>
      </c>
      <c r="U8" s="40"/>
      <c r="V8" s="37"/>
      <c r="W8" s="37"/>
      <c r="X8" s="40"/>
      <c r="Y8" s="39"/>
      <c r="Z8" s="24"/>
    </row>
    <row r="9" spans="1:26" ht="27" customHeight="1">
      <c r="A9" s="118" t="s">
        <v>173</v>
      </c>
      <c r="B9" s="118" t="s">
        <v>172</v>
      </c>
      <c r="C9" s="127" t="s">
        <v>258</v>
      </c>
      <c r="D9" s="47" t="s">
        <v>247</v>
      </c>
      <c r="E9" s="40">
        <f t="shared" si="1"/>
        <v>10.84</v>
      </c>
      <c r="F9" s="40"/>
      <c r="G9" s="40"/>
      <c r="H9" s="40"/>
      <c r="I9" s="40"/>
      <c r="J9" s="40"/>
      <c r="K9" s="40"/>
      <c r="L9" s="40"/>
      <c r="M9" s="40"/>
      <c r="N9" s="40"/>
      <c r="O9" s="40"/>
      <c r="P9" s="40"/>
      <c r="Q9" s="40"/>
      <c r="R9" s="40"/>
      <c r="S9" s="40"/>
      <c r="T9" s="40">
        <f>10.84</f>
        <v>10.84</v>
      </c>
      <c r="U9" s="40"/>
      <c r="V9" s="37"/>
      <c r="W9" s="37"/>
      <c r="X9" s="40"/>
      <c r="Y9" s="39"/>
      <c r="Z9" s="24"/>
    </row>
    <row r="10" spans="1:26" ht="27" customHeight="1">
      <c r="A10" s="118" t="s">
        <v>173</v>
      </c>
      <c r="B10" s="118" t="s">
        <v>242</v>
      </c>
      <c r="C10" s="118" t="s">
        <v>153</v>
      </c>
      <c r="D10" s="119" t="s">
        <v>243</v>
      </c>
      <c r="E10" s="40">
        <f t="shared" si="1"/>
        <v>20.86</v>
      </c>
      <c r="F10" s="40">
        <v>11.4</v>
      </c>
      <c r="G10" s="40"/>
      <c r="H10" s="40"/>
      <c r="I10" s="40"/>
      <c r="J10" s="40"/>
      <c r="K10" s="40"/>
      <c r="L10" s="40"/>
      <c r="M10" s="40"/>
      <c r="N10" s="40"/>
      <c r="O10" s="40"/>
      <c r="P10" s="40">
        <v>1.9</v>
      </c>
      <c r="Q10" s="40">
        <v>1.9</v>
      </c>
      <c r="R10" s="40">
        <v>3.8</v>
      </c>
      <c r="S10" s="40"/>
      <c r="T10" s="40">
        <v>1.86</v>
      </c>
      <c r="U10" s="40"/>
      <c r="V10" s="37"/>
      <c r="W10" s="37"/>
      <c r="X10" s="40"/>
      <c r="Y10" s="39"/>
      <c r="Z10" s="24"/>
    </row>
    <row r="11" spans="1:26" ht="27" customHeight="1">
      <c r="A11" s="118" t="s">
        <v>236</v>
      </c>
      <c r="B11" s="118" t="s">
        <v>239</v>
      </c>
      <c r="C11" s="118" t="s">
        <v>240</v>
      </c>
      <c r="D11" s="120" t="s">
        <v>241</v>
      </c>
      <c r="E11" s="40">
        <f t="shared" si="1"/>
        <v>14.27</v>
      </c>
      <c r="F11" s="40">
        <v>7.8</v>
      </c>
      <c r="G11" s="40"/>
      <c r="H11" s="40"/>
      <c r="I11" s="40"/>
      <c r="J11" s="40"/>
      <c r="K11" s="40"/>
      <c r="L11" s="40"/>
      <c r="M11" s="40"/>
      <c r="N11" s="40"/>
      <c r="O11" s="40"/>
      <c r="P11" s="40">
        <v>1.3</v>
      </c>
      <c r="Q11" s="40">
        <v>1.3</v>
      </c>
      <c r="R11" s="40">
        <v>2.6</v>
      </c>
      <c r="S11" s="40"/>
      <c r="T11" s="40">
        <v>1.27</v>
      </c>
      <c r="U11" s="40"/>
      <c r="V11" s="37"/>
      <c r="W11" s="37"/>
      <c r="X11" s="40"/>
      <c r="Y11" s="39"/>
      <c r="Z11" s="24"/>
    </row>
    <row r="12" spans="1:26" ht="27" customHeight="1">
      <c r="A12" s="118" t="s">
        <v>236</v>
      </c>
      <c r="B12" s="118" t="s">
        <v>239</v>
      </c>
      <c r="C12" s="118" t="s">
        <v>244</v>
      </c>
      <c r="D12" s="124" t="s">
        <v>245</v>
      </c>
      <c r="E12" s="40">
        <f t="shared" si="1"/>
        <v>37.32999999999999</v>
      </c>
      <c r="F12" s="40">
        <v>20.4</v>
      </c>
      <c r="G12" s="40"/>
      <c r="H12" s="40"/>
      <c r="I12" s="40"/>
      <c r="J12" s="40"/>
      <c r="K12" s="40"/>
      <c r="L12" s="40"/>
      <c r="M12" s="40"/>
      <c r="N12" s="40"/>
      <c r="O12" s="40"/>
      <c r="P12" s="40">
        <v>3.4</v>
      </c>
      <c r="Q12" s="40">
        <v>3.4</v>
      </c>
      <c r="R12" s="40">
        <v>6.8</v>
      </c>
      <c r="S12" s="40"/>
      <c r="T12" s="40">
        <v>3.33</v>
      </c>
      <c r="U12" s="40"/>
      <c r="V12" s="37"/>
      <c r="W12" s="37"/>
      <c r="X12" s="40"/>
      <c r="Y12" s="39"/>
      <c r="Z12" s="24"/>
    </row>
    <row r="13" spans="1:26" ht="27" customHeight="1">
      <c r="A13" s="127" t="s">
        <v>259</v>
      </c>
      <c r="B13" s="127" t="s">
        <v>260</v>
      </c>
      <c r="C13" s="127" t="s">
        <v>261</v>
      </c>
      <c r="D13" s="128" t="s">
        <v>250</v>
      </c>
      <c r="E13" s="40">
        <f t="shared" si="1"/>
        <v>2.69</v>
      </c>
      <c r="F13" s="40"/>
      <c r="G13" s="40"/>
      <c r="H13" s="40"/>
      <c r="I13" s="40"/>
      <c r="J13" s="40"/>
      <c r="K13" s="40"/>
      <c r="L13" s="40"/>
      <c r="M13" s="40"/>
      <c r="N13" s="40"/>
      <c r="O13" s="40"/>
      <c r="P13" s="40"/>
      <c r="Q13" s="40"/>
      <c r="R13" s="40"/>
      <c r="S13" s="40"/>
      <c r="T13" s="40">
        <f>2.69</f>
        <v>2.69</v>
      </c>
      <c r="U13" s="40"/>
      <c r="V13" s="37"/>
      <c r="W13" s="37"/>
      <c r="X13" s="40"/>
      <c r="Y13" s="39"/>
      <c r="Z13" s="24"/>
    </row>
    <row r="14" spans="1:26" ht="27" customHeight="1">
      <c r="A14" s="46"/>
      <c r="B14" s="46"/>
      <c r="C14" s="46"/>
      <c r="D14" s="47"/>
      <c r="E14" s="42"/>
      <c r="F14" s="42"/>
      <c r="G14" s="42"/>
      <c r="H14" s="42"/>
      <c r="I14" s="42"/>
      <c r="J14" s="42"/>
      <c r="K14" s="42"/>
      <c r="L14" s="42"/>
      <c r="M14" s="42"/>
      <c r="N14" s="42"/>
      <c r="O14" s="42"/>
      <c r="P14" s="42"/>
      <c r="Q14" s="42"/>
      <c r="R14" s="42"/>
      <c r="S14" s="42"/>
      <c r="T14" s="42"/>
      <c r="U14" s="42"/>
      <c r="V14" s="42"/>
      <c r="W14" s="42"/>
      <c r="X14" s="42"/>
      <c r="Y14" s="42"/>
      <c r="Z14" s="24"/>
    </row>
    <row r="15" spans="1:26" ht="27" customHeight="1">
      <c r="A15" s="46"/>
      <c r="B15" s="46"/>
      <c r="C15" s="46"/>
      <c r="D15" s="47"/>
      <c r="E15" s="42"/>
      <c r="F15" s="42"/>
      <c r="G15" s="42"/>
      <c r="H15" s="42"/>
      <c r="I15" s="42"/>
      <c r="J15" s="42"/>
      <c r="K15" s="42"/>
      <c r="L15" s="42"/>
      <c r="M15" s="42"/>
      <c r="N15" s="42"/>
      <c r="O15" s="42"/>
      <c r="P15" s="42"/>
      <c r="Q15" s="42"/>
      <c r="R15" s="42"/>
      <c r="S15" s="42"/>
      <c r="T15" s="42"/>
      <c r="U15" s="42"/>
      <c r="V15" s="42"/>
      <c r="W15" s="42"/>
      <c r="X15" s="42"/>
      <c r="Y15" s="42"/>
      <c r="Z15" s="24"/>
    </row>
    <row r="16" spans="1:26" ht="27" customHeight="1">
      <c r="A16" s="46"/>
      <c r="B16" s="46"/>
      <c r="C16" s="46"/>
      <c r="D16" s="47"/>
      <c r="E16" s="42"/>
      <c r="F16" s="42"/>
      <c r="G16" s="42"/>
      <c r="H16" s="42"/>
      <c r="I16" s="42"/>
      <c r="J16" s="42"/>
      <c r="K16" s="42"/>
      <c r="L16" s="42"/>
      <c r="M16" s="42"/>
      <c r="N16" s="42"/>
      <c r="O16" s="42"/>
      <c r="P16" s="42"/>
      <c r="Q16" s="42"/>
      <c r="R16" s="42"/>
      <c r="S16" s="42"/>
      <c r="T16" s="42"/>
      <c r="U16" s="42"/>
      <c r="V16" s="42"/>
      <c r="W16" s="42"/>
      <c r="X16" s="42"/>
      <c r="Y16" s="42"/>
      <c r="Z16" s="24"/>
    </row>
    <row r="17" spans="1:26" ht="27"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27"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27"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27"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27"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27"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27"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27"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sheetData>
  <sheetProtection/>
  <mergeCells count="26">
    <mergeCell ref="W4:W5"/>
    <mergeCell ref="X4:X5"/>
    <mergeCell ref="Y4:Y5"/>
    <mergeCell ref="A2:Y2"/>
    <mergeCell ref="S4:S5"/>
    <mergeCell ref="T4:T5"/>
    <mergeCell ref="U4:U5"/>
    <mergeCell ref="V4:V5"/>
    <mergeCell ref="O4:O5"/>
    <mergeCell ref="P4:P5"/>
    <mergeCell ref="Q4:Q5"/>
    <mergeCell ref="R4:R5"/>
    <mergeCell ref="K4:K5"/>
    <mergeCell ref="L4:L5"/>
    <mergeCell ref="M4:M5"/>
    <mergeCell ref="N4:N5"/>
    <mergeCell ref="X1:Y1"/>
    <mergeCell ref="A3:H3"/>
    <mergeCell ref="X3:Y3"/>
    <mergeCell ref="D4:D5"/>
    <mergeCell ref="E4:E5"/>
    <mergeCell ref="F4:F5"/>
    <mergeCell ref="G4:G5"/>
    <mergeCell ref="H4:H5"/>
    <mergeCell ref="I4:I5"/>
    <mergeCell ref="J4:J5"/>
  </mergeCells>
  <printOptions/>
  <pageMargins left="0.33" right="0.35" top="1" bottom="1" header="0.5" footer="0.5"/>
  <pageSetup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I9" sqref="I9"/>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27" t="s">
        <v>189</v>
      </c>
      <c r="B1" s="64"/>
      <c r="C1" s="64"/>
      <c r="D1" s="65"/>
      <c r="E1" s="65"/>
      <c r="F1" s="65"/>
      <c r="G1" s="65"/>
      <c r="H1" s="65"/>
      <c r="I1" s="65"/>
      <c r="J1" s="65"/>
      <c r="K1" s="65"/>
      <c r="L1" s="65"/>
      <c r="M1" s="66"/>
      <c r="N1" s="66"/>
      <c r="O1" s="66"/>
      <c r="P1" s="71"/>
    </row>
    <row r="2" spans="1:16" ht="22.5" customHeight="1">
      <c r="A2" s="149" t="s">
        <v>190</v>
      </c>
      <c r="B2" s="149"/>
      <c r="C2" s="149"/>
      <c r="D2" s="149"/>
      <c r="E2" s="149"/>
      <c r="F2" s="149"/>
      <c r="G2" s="149"/>
      <c r="H2" s="149"/>
      <c r="I2" s="149"/>
      <c r="J2" s="149"/>
      <c r="K2" s="149"/>
      <c r="L2" s="149"/>
      <c r="M2" s="149"/>
      <c r="N2" s="149"/>
      <c r="O2" s="149"/>
      <c r="P2" s="149"/>
    </row>
    <row r="3" spans="1:16" ht="22.5" customHeight="1">
      <c r="A3" s="176" t="s">
        <v>252</v>
      </c>
      <c r="B3" s="173"/>
      <c r="C3" s="173"/>
      <c r="D3" s="179"/>
      <c r="E3" s="173"/>
      <c r="F3" s="173"/>
      <c r="G3" s="72"/>
      <c r="H3" s="72"/>
      <c r="I3" s="72"/>
      <c r="J3" s="72"/>
      <c r="K3" s="72"/>
      <c r="L3" s="72"/>
      <c r="M3" s="73"/>
      <c r="N3" s="73"/>
      <c r="O3" s="73"/>
      <c r="P3" s="52" t="s">
        <v>71</v>
      </c>
    </row>
    <row r="4" spans="1:16" ht="22.5" customHeight="1">
      <c r="A4" s="161" t="s">
        <v>160</v>
      </c>
      <c r="B4" s="161"/>
      <c r="C4" s="180"/>
      <c r="D4" s="181" t="s">
        <v>5</v>
      </c>
      <c r="E4" s="182" t="s">
        <v>139</v>
      </c>
      <c r="F4" s="151" t="s">
        <v>40</v>
      </c>
      <c r="G4" s="155" t="s">
        <v>41</v>
      </c>
      <c r="H4" s="155" t="s">
        <v>185</v>
      </c>
      <c r="I4" s="155" t="s">
        <v>42</v>
      </c>
      <c r="J4" s="155" t="s">
        <v>43</v>
      </c>
      <c r="K4" s="155" t="s">
        <v>44</v>
      </c>
      <c r="L4" s="155" t="s">
        <v>186</v>
      </c>
      <c r="M4" s="155" t="s">
        <v>46</v>
      </c>
      <c r="N4" s="155" t="s">
        <v>47</v>
      </c>
      <c r="O4" s="155" t="s">
        <v>187</v>
      </c>
      <c r="P4" s="163" t="s">
        <v>188</v>
      </c>
    </row>
    <row r="5" spans="1:16" ht="38.25" customHeight="1">
      <c r="A5" s="67" t="s">
        <v>150</v>
      </c>
      <c r="B5" s="67" t="s">
        <v>151</v>
      </c>
      <c r="C5" s="74" t="s">
        <v>152</v>
      </c>
      <c r="D5" s="181"/>
      <c r="E5" s="183"/>
      <c r="F5" s="155"/>
      <c r="G5" s="155"/>
      <c r="H5" s="155"/>
      <c r="I5" s="155"/>
      <c r="J5" s="155"/>
      <c r="K5" s="155"/>
      <c r="L5" s="155"/>
      <c r="M5" s="155"/>
      <c r="N5" s="155"/>
      <c r="O5" s="155"/>
      <c r="P5" s="163"/>
    </row>
    <row r="6" spans="1:16" s="26" customFormat="1" ht="27" customHeight="1">
      <c r="A6" s="46"/>
      <c r="B6" s="46"/>
      <c r="C6" s="46"/>
      <c r="D6" s="47" t="s">
        <v>6</v>
      </c>
      <c r="E6" s="40"/>
      <c r="F6" s="40"/>
      <c r="G6" s="40"/>
      <c r="H6" s="40"/>
      <c r="I6" s="40"/>
      <c r="J6" s="40"/>
      <c r="K6" s="40"/>
      <c r="L6" s="40"/>
      <c r="M6" s="40"/>
      <c r="N6" s="40"/>
      <c r="O6" s="40"/>
      <c r="P6" s="40"/>
    </row>
    <row r="7" spans="1:16" ht="27" customHeight="1">
      <c r="A7" s="50"/>
      <c r="B7" s="50"/>
      <c r="C7" s="50"/>
      <c r="D7" s="4"/>
      <c r="E7" s="40"/>
      <c r="F7" s="40"/>
      <c r="G7" s="40"/>
      <c r="H7" s="40"/>
      <c r="I7" s="40"/>
      <c r="J7" s="40"/>
      <c r="K7" s="40"/>
      <c r="L7" s="40"/>
      <c r="M7" s="40"/>
      <c r="N7" s="40"/>
      <c r="O7" s="40"/>
      <c r="P7" s="40"/>
    </row>
    <row r="8" spans="1:16" ht="27" customHeight="1">
      <c r="A8" s="46"/>
      <c r="B8" s="46"/>
      <c r="C8" s="46"/>
      <c r="D8" s="75"/>
      <c r="E8" s="40"/>
      <c r="F8" s="40"/>
      <c r="G8" s="40"/>
      <c r="H8" s="40"/>
      <c r="I8" s="40"/>
      <c r="J8" s="40"/>
      <c r="K8" s="40"/>
      <c r="L8" s="40"/>
      <c r="M8" s="40"/>
      <c r="N8" s="40"/>
      <c r="O8" s="40"/>
      <c r="P8" s="40"/>
    </row>
    <row r="9" spans="1:19" ht="27" customHeight="1">
      <c r="A9" s="46"/>
      <c r="B9" s="46"/>
      <c r="C9" s="46"/>
      <c r="D9" s="75"/>
      <c r="E9" s="40"/>
      <c r="F9" s="40"/>
      <c r="G9" s="40"/>
      <c r="H9" s="40"/>
      <c r="I9" s="40"/>
      <c r="J9" s="40"/>
      <c r="K9" s="40"/>
      <c r="L9" s="40"/>
      <c r="M9" s="40"/>
      <c r="N9" s="40"/>
      <c r="O9" s="40"/>
      <c r="P9" s="40"/>
      <c r="R9" s="2"/>
      <c r="S9" s="2"/>
    </row>
    <row r="10" spans="1:19" ht="27" customHeight="1">
      <c r="A10" s="46"/>
      <c r="B10" s="46"/>
      <c r="C10" s="46"/>
      <c r="D10" s="75"/>
      <c r="E10" s="40"/>
      <c r="F10" s="40"/>
      <c r="G10" s="40"/>
      <c r="H10" s="40"/>
      <c r="I10" s="40"/>
      <c r="J10" s="40"/>
      <c r="K10" s="40"/>
      <c r="L10" s="40"/>
      <c r="M10" s="40"/>
      <c r="N10" s="40"/>
      <c r="O10" s="40"/>
      <c r="P10" s="40"/>
      <c r="Q10" s="2"/>
      <c r="S10" s="2"/>
    </row>
    <row r="11" spans="1:19" ht="27" customHeight="1">
      <c r="A11" s="46"/>
      <c r="B11" s="46"/>
      <c r="C11" s="46"/>
      <c r="D11" s="75"/>
      <c r="E11" s="40"/>
      <c r="F11" s="40"/>
      <c r="G11" s="40"/>
      <c r="H11" s="40"/>
      <c r="I11" s="40"/>
      <c r="J11" s="40"/>
      <c r="K11" s="40"/>
      <c r="L11" s="40"/>
      <c r="M11" s="40"/>
      <c r="N11" s="40"/>
      <c r="O11" s="40"/>
      <c r="P11" s="40"/>
      <c r="R11" s="2"/>
      <c r="S11" s="2"/>
    </row>
    <row r="12" spans="1:18" ht="27" customHeight="1">
      <c r="A12" s="46"/>
      <c r="B12" s="46"/>
      <c r="C12" s="46"/>
      <c r="D12" s="75"/>
      <c r="E12" s="40"/>
      <c r="F12" s="40"/>
      <c r="G12" s="40"/>
      <c r="H12" s="40"/>
      <c r="I12" s="40"/>
      <c r="J12" s="40"/>
      <c r="K12" s="40"/>
      <c r="L12" s="40"/>
      <c r="M12" s="40"/>
      <c r="N12" s="40"/>
      <c r="O12" s="40"/>
      <c r="P12" s="40"/>
      <c r="Q12" s="2"/>
      <c r="R12" s="2"/>
    </row>
    <row r="13" spans="1:16" ht="27" customHeight="1">
      <c r="A13" s="46"/>
      <c r="B13" s="46"/>
      <c r="C13" s="46"/>
      <c r="D13" s="75"/>
      <c r="E13" s="40"/>
      <c r="F13" s="40"/>
      <c r="G13" s="40"/>
      <c r="H13" s="40"/>
      <c r="I13" s="40"/>
      <c r="J13" s="40"/>
      <c r="K13" s="40"/>
      <c r="L13" s="40"/>
      <c r="M13" s="40"/>
      <c r="N13" s="40"/>
      <c r="O13" s="40"/>
      <c r="P13" s="40"/>
    </row>
    <row r="14" spans="1:16" ht="27" customHeight="1">
      <c r="A14" s="24"/>
      <c r="B14" s="24"/>
      <c r="C14" s="24"/>
      <c r="D14" s="24"/>
      <c r="E14" s="24"/>
      <c r="F14" s="24"/>
      <c r="G14" s="24"/>
      <c r="H14" s="24"/>
      <c r="I14" s="24"/>
      <c r="J14" s="24"/>
      <c r="K14" s="24"/>
      <c r="L14" s="24"/>
      <c r="M14" s="24"/>
      <c r="N14" s="24"/>
      <c r="O14" s="24"/>
      <c r="P14" s="24"/>
    </row>
    <row r="15" spans="1:16" ht="27" customHeight="1">
      <c r="A15" s="24"/>
      <c r="B15" s="24"/>
      <c r="C15" s="24"/>
      <c r="D15" s="24"/>
      <c r="E15" s="24"/>
      <c r="F15" s="24"/>
      <c r="G15" s="24"/>
      <c r="H15" s="24"/>
      <c r="I15" s="24"/>
      <c r="J15" s="24"/>
      <c r="K15" s="24"/>
      <c r="L15" s="24"/>
      <c r="M15" s="24"/>
      <c r="N15" s="24"/>
      <c r="O15" s="24"/>
      <c r="P15" s="24"/>
    </row>
    <row r="16" spans="1:16" ht="27" customHeight="1">
      <c r="A16" s="24"/>
      <c r="B16" s="24"/>
      <c r="C16" s="24"/>
      <c r="D16" s="24"/>
      <c r="E16" s="24"/>
      <c r="F16" s="24"/>
      <c r="G16" s="24"/>
      <c r="H16" s="24"/>
      <c r="I16" s="24"/>
      <c r="J16" s="24"/>
      <c r="K16" s="24"/>
      <c r="L16" s="24"/>
      <c r="M16" s="24"/>
      <c r="N16" s="24"/>
      <c r="O16" s="24"/>
      <c r="P16" s="24"/>
    </row>
    <row r="17" spans="1:16" ht="27" customHeight="1">
      <c r="A17" s="24"/>
      <c r="B17" s="24"/>
      <c r="C17" s="24"/>
      <c r="D17" s="24"/>
      <c r="E17" s="24"/>
      <c r="F17" s="24"/>
      <c r="G17" s="24"/>
      <c r="H17" s="24"/>
      <c r="I17" s="24"/>
      <c r="J17" s="24"/>
      <c r="K17" s="24"/>
      <c r="L17" s="24"/>
      <c r="M17" s="24"/>
      <c r="N17" s="24"/>
      <c r="O17" s="24"/>
      <c r="P17" s="24"/>
    </row>
    <row r="18" spans="1:16" ht="27" customHeight="1">
      <c r="A18" s="24"/>
      <c r="B18" s="24"/>
      <c r="C18" s="24"/>
      <c r="D18" s="24"/>
      <c r="E18" s="24"/>
      <c r="F18" s="24"/>
      <c r="G18" s="24"/>
      <c r="H18" s="24"/>
      <c r="I18" s="24"/>
      <c r="J18" s="24"/>
      <c r="K18" s="24"/>
      <c r="L18" s="24"/>
      <c r="M18" s="24"/>
      <c r="N18" s="24"/>
      <c r="O18" s="24"/>
      <c r="P18" s="24"/>
    </row>
    <row r="19" spans="1:16" ht="27" customHeight="1">
      <c r="A19" s="24"/>
      <c r="B19" s="24"/>
      <c r="C19" s="24"/>
      <c r="D19" s="24"/>
      <c r="E19" s="24"/>
      <c r="F19" s="24"/>
      <c r="G19" s="24"/>
      <c r="H19" s="24"/>
      <c r="I19" s="24"/>
      <c r="J19" s="24"/>
      <c r="K19" s="24"/>
      <c r="L19" s="24"/>
      <c r="M19" s="24"/>
      <c r="N19" s="24"/>
      <c r="O19" s="24"/>
      <c r="P19" s="24"/>
    </row>
    <row r="20" spans="1:16" ht="27" customHeight="1">
      <c r="A20" s="24"/>
      <c r="B20" s="24"/>
      <c r="C20" s="24"/>
      <c r="D20" s="24"/>
      <c r="E20" s="24"/>
      <c r="F20" s="24"/>
      <c r="G20" s="24"/>
      <c r="H20" s="24"/>
      <c r="I20" s="24"/>
      <c r="J20" s="24"/>
      <c r="K20" s="24"/>
      <c r="L20" s="24"/>
      <c r="M20" s="24"/>
      <c r="N20" s="24"/>
      <c r="O20" s="24"/>
      <c r="P20" s="24"/>
    </row>
    <row r="21" spans="1:16" ht="27" customHeight="1">
      <c r="A21" s="24"/>
      <c r="B21" s="24"/>
      <c r="C21" s="24"/>
      <c r="D21" s="24"/>
      <c r="E21" s="24"/>
      <c r="F21" s="24"/>
      <c r="G21" s="24"/>
      <c r="H21" s="24"/>
      <c r="I21" s="24"/>
      <c r="J21" s="24"/>
      <c r="K21" s="24"/>
      <c r="L21" s="24"/>
      <c r="M21" s="24"/>
      <c r="N21" s="24"/>
      <c r="O21" s="24"/>
      <c r="P21" s="24"/>
    </row>
    <row r="22" spans="1:16" ht="27" customHeight="1">
      <c r="A22" s="24"/>
      <c r="B22" s="24"/>
      <c r="C22" s="24"/>
      <c r="D22" s="24"/>
      <c r="E22" s="24"/>
      <c r="F22" s="24"/>
      <c r="G22" s="24"/>
      <c r="H22" s="24"/>
      <c r="I22" s="24"/>
      <c r="J22" s="24"/>
      <c r="K22" s="24"/>
      <c r="L22" s="24"/>
      <c r="M22" s="24"/>
      <c r="N22" s="24"/>
      <c r="O22" s="24"/>
      <c r="P22" s="24"/>
    </row>
    <row r="23" spans="1:16" ht="27" customHeight="1">
      <c r="A23" s="24"/>
      <c r="B23" s="24"/>
      <c r="C23" s="24"/>
      <c r="D23" s="24"/>
      <c r="E23" s="24"/>
      <c r="F23" s="24"/>
      <c r="G23" s="24"/>
      <c r="H23" s="24"/>
      <c r="I23" s="24"/>
      <c r="J23" s="24"/>
      <c r="K23" s="24"/>
      <c r="L23" s="24"/>
      <c r="M23" s="24"/>
      <c r="N23" s="24"/>
      <c r="O23" s="24"/>
      <c r="P23" s="24"/>
    </row>
  </sheetData>
  <sheetProtection/>
  <mergeCells count="16">
    <mergeCell ref="O4:O5"/>
    <mergeCell ref="P4:P5"/>
    <mergeCell ref="A2:P2"/>
    <mergeCell ref="K4:K5"/>
    <mergeCell ref="L4:L5"/>
    <mergeCell ref="M4:M5"/>
    <mergeCell ref="N4:N5"/>
    <mergeCell ref="G4:G5"/>
    <mergeCell ref="H4:H5"/>
    <mergeCell ref="I4:I5"/>
    <mergeCell ref="J4:J5"/>
    <mergeCell ref="A3:F3"/>
    <mergeCell ref="A4:C4"/>
    <mergeCell ref="D4:D5"/>
    <mergeCell ref="E4:E5"/>
    <mergeCell ref="F4:F5"/>
  </mergeCells>
  <printOptions/>
  <pageMargins left="0.75" right="0.75" top="1" bottom="1" header="0.5" footer="0.5"/>
  <pageSetup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1">
      <selection activeCell="E15" sqref="E15"/>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27" t="s">
        <v>212</v>
      </c>
      <c r="B1" s="27"/>
      <c r="C1" s="27"/>
      <c r="D1" s="27"/>
      <c r="E1" s="30"/>
      <c r="F1" s="30"/>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row>
    <row r="2" spans="1:253" ht="21" customHeight="1">
      <c r="A2" s="184" t="s">
        <v>191</v>
      </c>
      <c r="B2" s="184"/>
      <c r="C2" s="184"/>
      <c r="D2" s="184"/>
      <c r="E2" s="184"/>
      <c r="F2" s="18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row>
    <row r="3" spans="1:253" ht="21" customHeight="1">
      <c r="A3" s="185" t="s">
        <v>233</v>
      </c>
      <c r="B3" s="165"/>
      <c r="C3" s="165"/>
      <c r="D3" s="41"/>
      <c r="E3" s="30"/>
      <c r="F3" s="77" t="s">
        <v>192</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row>
    <row r="4" spans="1:6" s="25" customFormat="1" ht="21" customHeight="1">
      <c r="A4" s="59" t="s">
        <v>193</v>
      </c>
      <c r="B4" s="59"/>
      <c r="C4" s="59" t="s">
        <v>194</v>
      </c>
      <c r="D4" s="61"/>
      <c r="E4" s="78"/>
      <c r="F4" s="78"/>
    </row>
    <row r="5" spans="1:6" s="25" customFormat="1" ht="28.5" customHeight="1">
      <c r="A5" s="34" t="s">
        <v>195</v>
      </c>
      <c r="B5" s="35" t="s">
        <v>196</v>
      </c>
      <c r="C5" s="70" t="s">
        <v>195</v>
      </c>
      <c r="D5" s="35" t="s">
        <v>6</v>
      </c>
      <c r="E5" s="35" t="s">
        <v>197</v>
      </c>
      <c r="F5" s="35" t="s">
        <v>198</v>
      </c>
    </row>
    <row r="6" spans="1:253" s="26" customFormat="1" ht="21" customHeight="1">
      <c r="A6" s="79" t="s">
        <v>50</v>
      </c>
      <c r="B6" s="80">
        <v>5458.81</v>
      </c>
      <c r="C6" s="81" t="s">
        <v>0</v>
      </c>
      <c r="D6" s="80"/>
      <c r="E6" s="82"/>
      <c r="F6" s="8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row>
    <row r="7" spans="1:253" s="26" customFormat="1" ht="21" customHeight="1">
      <c r="A7" s="79" t="s">
        <v>199</v>
      </c>
      <c r="B7" s="80">
        <v>5458.81</v>
      </c>
      <c r="C7" s="81" t="s">
        <v>52</v>
      </c>
      <c r="D7" s="80"/>
      <c r="E7" s="82"/>
      <c r="F7" s="80"/>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pans="1:253" s="26" customFormat="1" ht="21" customHeight="1">
      <c r="A8" s="79" t="s">
        <v>200</v>
      </c>
      <c r="B8" s="80"/>
      <c r="C8" s="81" t="s">
        <v>53</v>
      </c>
      <c r="D8" s="80"/>
      <c r="E8" s="82"/>
      <c r="F8" s="80"/>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row>
    <row r="9" spans="1:253" s="26" customFormat="1" ht="21" customHeight="1">
      <c r="A9" s="79" t="s">
        <v>201</v>
      </c>
      <c r="B9" s="80"/>
      <c r="C9" s="81" t="s">
        <v>54</v>
      </c>
      <c r="D9" s="80"/>
      <c r="E9" s="82"/>
      <c r="F9" s="80"/>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row>
    <row r="10" spans="1:253" s="26" customFormat="1" ht="21" customHeight="1">
      <c r="A10" s="79" t="s">
        <v>202</v>
      </c>
      <c r="B10" s="80"/>
      <c r="C10" s="81" t="s">
        <v>55</v>
      </c>
      <c r="D10" s="80"/>
      <c r="E10" s="82"/>
      <c r="F10" s="80"/>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row>
    <row r="11" spans="1:253" s="26" customFormat="1" ht="21" customHeight="1">
      <c r="A11" s="79" t="s">
        <v>203</v>
      </c>
      <c r="B11" s="80"/>
      <c r="C11" s="81" t="s">
        <v>56</v>
      </c>
      <c r="D11" s="80">
        <v>856.1</v>
      </c>
      <c r="E11" s="80">
        <v>856.1</v>
      </c>
      <c r="F11" s="80"/>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row>
    <row r="12" spans="1:253" s="26" customFormat="1" ht="21" customHeight="1">
      <c r="A12" s="79" t="s">
        <v>204</v>
      </c>
      <c r="B12" s="80"/>
      <c r="C12" s="81" t="s">
        <v>57</v>
      </c>
      <c r="D12" s="80">
        <v>4326.31</v>
      </c>
      <c r="E12" s="80">
        <v>4326.31</v>
      </c>
      <c r="F12" s="80"/>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row>
    <row r="13" spans="1:253" s="26" customFormat="1" ht="21" customHeight="1">
      <c r="A13" s="79" t="s">
        <v>205</v>
      </c>
      <c r="B13" s="80"/>
      <c r="C13" s="81" t="s">
        <v>58</v>
      </c>
      <c r="D13" s="80"/>
      <c r="E13" s="80"/>
      <c r="F13" s="80"/>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row>
    <row r="14" spans="1:253" s="26" customFormat="1" ht="21" customHeight="1">
      <c r="A14" s="79" t="s">
        <v>206</v>
      </c>
      <c r="B14" s="80"/>
      <c r="C14" s="81" t="s">
        <v>59</v>
      </c>
      <c r="D14" s="80"/>
      <c r="E14" s="80"/>
      <c r="F14" s="80"/>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row>
    <row r="15" spans="1:253" s="26" customFormat="1" ht="21" customHeight="1">
      <c r="A15" s="79" t="s">
        <v>207</v>
      </c>
      <c r="B15" s="80"/>
      <c r="C15" s="81" t="s">
        <v>60</v>
      </c>
      <c r="D15" s="80"/>
      <c r="E15" s="80"/>
      <c r="F15" s="80"/>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row>
    <row r="16" spans="1:253" s="26" customFormat="1" ht="21" customHeight="1">
      <c r="A16" s="79" t="s">
        <v>208</v>
      </c>
      <c r="B16" s="80"/>
      <c r="C16" s="81" t="s">
        <v>61</v>
      </c>
      <c r="D16" s="80"/>
      <c r="E16" s="80"/>
      <c r="F16" s="80"/>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row>
    <row r="17" spans="1:253" s="26" customFormat="1" ht="21" customHeight="1">
      <c r="A17" s="79" t="s">
        <v>51</v>
      </c>
      <c r="B17" s="40"/>
      <c r="C17" s="83" t="s">
        <v>62</v>
      </c>
      <c r="D17" s="80"/>
      <c r="E17" s="80"/>
      <c r="F17" s="80"/>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row>
    <row r="18" spans="1:253" s="26" customFormat="1" ht="21" customHeight="1">
      <c r="A18" s="79" t="s">
        <v>209</v>
      </c>
      <c r="B18" s="84"/>
      <c r="C18" s="85" t="s">
        <v>63</v>
      </c>
      <c r="D18" s="80"/>
      <c r="E18" s="80"/>
      <c r="F18" s="80"/>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row>
    <row r="19" spans="1:253" s="26" customFormat="1" ht="21" customHeight="1">
      <c r="A19" s="86"/>
      <c r="B19" s="87"/>
      <c r="C19" s="85" t="s">
        <v>64</v>
      </c>
      <c r="D19" s="80"/>
      <c r="E19" s="80"/>
      <c r="F19" s="80"/>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row>
    <row r="20" spans="1:253" s="26" customFormat="1" ht="21" customHeight="1">
      <c r="A20" s="86"/>
      <c r="B20" s="87"/>
      <c r="C20" s="85" t="s">
        <v>65</v>
      </c>
      <c r="D20" s="80"/>
      <c r="E20" s="80"/>
      <c r="F20" s="80"/>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row>
    <row r="21" spans="1:253" s="26" customFormat="1" ht="21" customHeight="1">
      <c r="A21" s="86"/>
      <c r="B21" s="40"/>
      <c r="C21" s="85" t="s">
        <v>66</v>
      </c>
      <c r="D21" s="80">
        <v>276.4</v>
      </c>
      <c r="E21" s="80">
        <v>276.4</v>
      </c>
      <c r="F21" s="80"/>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row>
    <row r="22" spans="1:253" s="26" customFormat="1" ht="21" customHeight="1">
      <c r="A22" s="86"/>
      <c r="B22" s="40"/>
      <c r="C22" s="85" t="s">
        <v>67</v>
      </c>
      <c r="D22" s="80"/>
      <c r="E22" s="82"/>
      <c r="F22" s="80"/>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row>
    <row r="23" spans="1:253" s="26" customFormat="1" ht="21" customHeight="1">
      <c r="A23" s="86"/>
      <c r="B23" s="40"/>
      <c r="C23" s="85" t="s">
        <v>68</v>
      </c>
      <c r="D23" s="40"/>
      <c r="E23" s="45"/>
      <c r="F23" s="40"/>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row>
    <row r="24" spans="1:253" s="26" customFormat="1" ht="21" customHeight="1">
      <c r="A24" s="86"/>
      <c r="B24" s="40"/>
      <c r="C24" s="85" t="s">
        <v>69</v>
      </c>
      <c r="D24" s="88"/>
      <c r="E24" s="89"/>
      <c r="F24" s="88"/>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row>
    <row r="25" spans="1:253" s="26" customFormat="1" ht="21" customHeight="1">
      <c r="A25" s="86"/>
      <c r="B25" s="40"/>
      <c r="C25" s="85" t="s">
        <v>70</v>
      </c>
      <c r="D25" s="80"/>
      <c r="E25" s="82"/>
      <c r="F25" s="80"/>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row>
    <row r="26" spans="1:253" s="26" customFormat="1" ht="21" customHeight="1">
      <c r="A26" s="90" t="s">
        <v>210</v>
      </c>
      <c r="B26" s="40">
        <f>SUM(B6)</f>
        <v>5458.81</v>
      </c>
      <c r="C26" s="91" t="s">
        <v>211</v>
      </c>
      <c r="D26" s="40">
        <f>SUM(D6:D25)</f>
        <v>5458.81</v>
      </c>
      <c r="E26" s="40">
        <f>SUM(E6:E25)</f>
        <v>5458.81</v>
      </c>
      <c r="F26" s="40"/>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row>
    <row r="27" spans="1:253"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row>
    <row r="28" spans="1:253" ht="21"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row>
    <row r="29" spans="1:253" ht="21"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row>
    <row r="30" spans="1:253" ht="21"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row>
    <row r="31" spans="1:253" ht="21"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row>
    <row r="32" spans="1:253" ht="21"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row>
  </sheetData>
  <sheetProtection/>
  <mergeCells count="2">
    <mergeCell ref="A2:F2"/>
    <mergeCell ref="A3:C3"/>
  </mergeCells>
  <printOptions/>
  <pageMargins left="0.7480314960629921" right="0.3937007874015748" top="0.32" bottom="0.35" header="0.5118110236220472" footer="0.31"/>
  <pageSetup orientation="landscape" paperSize="9"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2"/>
  <sheetViews>
    <sheetView zoomScalePageLayoutView="0" workbookViewId="0" topLeftCell="A1">
      <selection activeCell="A2" sqref="A2:T2"/>
    </sheetView>
  </sheetViews>
  <sheetFormatPr defaultColWidth="7.8515625" defaultRowHeight="12.75"/>
  <cols>
    <col min="1" max="3" width="6.00390625" style="0" customWidth="1"/>
    <col min="4" max="4" width="20.57421875" style="0" customWidth="1"/>
    <col min="5" max="5" width="11.00390625" style="0" customWidth="1"/>
    <col min="6" max="6" width="9.421875" style="0" customWidth="1"/>
    <col min="7" max="7" width="9.8515625" style="0" customWidth="1"/>
    <col min="8" max="8" width="7.8515625" style="0" customWidth="1"/>
    <col min="9" max="9" width="7.28125" style="0" customWidth="1"/>
    <col min="10" max="10" width="9.140625" style="0" customWidth="1"/>
    <col min="11" max="13" width="9.00390625" style="0" customWidth="1"/>
    <col min="14" max="15" width="8.00390625" style="0" customWidth="1"/>
    <col min="16" max="20" width="6.421875" style="0" customWidth="1"/>
  </cols>
  <sheetData>
    <row r="1" spans="1:22" ht="23.25" customHeight="1">
      <c r="A1" s="27" t="s">
        <v>214</v>
      </c>
      <c r="B1" s="56"/>
      <c r="C1" s="56"/>
      <c r="D1" s="56"/>
      <c r="E1" s="56"/>
      <c r="F1" s="56"/>
      <c r="G1" s="56"/>
      <c r="H1" s="56"/>
      <c r="I1" s="56"/>
      <c r="J1" s="56"/>
      <c r="K1" s="56"/>
      <c r="L1" s="56"/>
      <c r="M1" s="56"/>
      <c r="N1" s="56"/>
      <c r="O1" s="56"/>
      <c r="P1" s="56"/>
      <c r="Q1" s="41"/>
      <c r="R1" s="30"/>
      <c r="S1" s="30"/>
      <c r="T1" s="57"/>
      <c r="U1" s="24"/>
      <c r="V1" s="24"/>
    </row>
    <row r="2" spans="1:22" ht="36" customHeight="1">
      <c r="A2" s="149" t="s">
        <v>213</v>
      </c>
      <c r="B2" s="149"/>
      <c r="C2" s="149"/>
      <c r="D2" s="149"/>
      <c r="E2" s="149"/>
      <c r="F2" s="149"/>
      <c r="G2" s="149"/>
      <c r="H2" s="149"/>
      <c r="I2" s="149"/>
      <c r="J2" s="149"/>
      <c r="K2" s="149"/>
      <c r="L2" s="149"/>
      <c r="M2" s="149"/>
      <c r="N2" s="149"/>
      <c r="O2" s="149"/>
      <c r="P2" s="149"/>
      <c r="Q2" s="149"/>
      <c r="R2" s="149"/>
      <c r="S2" s="149"/>
      <c r="T2" s="149"/>
      <c r="U2" s="24"/>
      <c r="V2" s="24"/>
    </row>
    <row r="3" spans="1:22" ht="23.25" customHeight="1">
      <c r="A3" s="185" t="s">
        <v>252</v>
      </c>
      <c r="B3" s="165"/>
      <c r="C3" s="165"/>
      <c r="D3" s="165"/>
      <c r="E3" s="165"/>
      <c r="F3" s="165"/>
      <c r="G3" s="165"/>
      <c r="H3" s="165"/>
      <c r="I3" s="165"/>
      <c r="J3" s="56"/>
      <c r="K3" s="56"/>
      <c r="L3" s="56"/>
      <c r="M3" s="56"/>
      <c r="N3" s="56"/>
      <c r="O3" s="56"/>
      <c r="P3" s="56"/>
      <c r="Q3" s="41"/>
      <c r="R3" s="30"/>
      <c r="S3" s="30"/>
      <c r="T3" s="93" t="s">
        <v>71</v>
      </c>
      <c r="U3" s="24"/>
      <c r="V3" s="24"/>
    </row>
    <row r="4" spans="1:22" ht="23.25" customHeight="1">
      <c r="A4" s="166" t="s">
        <v>160</v>
      </c>
      <c r="B4" s="166"/>
      <c r="C4" s="166"/>
      <c r="D4" s="166"/>
      <c r="E4" s="167" t="s">
        <v>161</v>
      </c>
      <c r="F4" s="151" t="s">
        <v>8</v>
      </c>
      <c r="G4" s="151"/>
      <c r="H4" s="151"/>
      <c r="I4" s="186"/>
      <c r="J4" s="155" t="s">
        <v>9</v>
      </c>
      <c r="K4" s="150"/>
      <c r="L4" s="150"/>
      <c r="M4" s="150"/>
      <c r="N4" s="150"/>
      <c r="O4" s="150"/>
      <c r="P4" s="150"/>
      <c r="Q4" s="150"/>
      <c r="R4" s="150"/>
      <c r="S4" s="150"/>
      <c r="T4" s="150"/>
      <c r="U4" s="92"/>
      <c r="V4" s="92"/>
    </row>
    <row r="5" spans="1:22" ht="23.25" customHeight="1">
      <c r="A5" s="155" t="s">
        <v>149</v>
      </c>
      <c r="B5" s="155"/>
      <c r="C5" s="155"/>
      <c r="D5" s="155" t="s">
        <v>5</v>
      </c>
      <c r="E5" s="168"/>
      <c r="F5" s="155" t="s">
        <v>6</v>
      </c>
      <c r="G5" s="155" t="s">
        <v>10</v>
      </c>
      <c r="H5" s="155" t="s">
        <v>163</v>
      </c>
      <c r="I5" s="155" t="s">
        <v>11</v>
      </c>
      <c r="J5" s="157" t="s">
        <v>6</v>
      </c>
      <c r="K5" s="187" t="s">
        <v>230</v>
      </c>
      <c r="L5" s="187" t="s">
        <v>164</v>
      </c>
      <c r="M5" s="187" t="s">
        <v>165</v>
      </c>
      <c r="N5" s="187" t="s">
        <v>166</v>
      </c>
      <c r="O5" s="187" t="s">
        <v>167</v>
      </c>
      <c r="P5" s="187" t="s">
        <v>168</v>
      </c>
      <c r="Q5" s="187" t="s">
        <v>169</v>
      </c>
      <c r="R5" s="187" t="s">
        <v>170</v>
      </c>
      <c r="S5" s="187" t="s">
        <v>171</v>
      </c>
      <c r="T5" s="163" t="s">
        <v>7</v>
      </c>
      <c r="U5" s="92"/>
      <c r="V5" s="92"/>
    </row>
    <row r="6" spans="1:22" ht="30" customHeight="1">
      <c r="A6" s="35" t="s">
        <v>150</v>
      </c>
      <c r="B6" s="35" t="s">
        <v>151</v>
      </c>
      <c r="C6" s="35" t="s">
        <v>152</v>
      </c>
      <c r="D6" s="150"/>
      <c r="E6" s="168"/>
      <c r="F6" s="155"/>
      <c r="G6" s="155"/>
      <c r="H6" s="155"/>
      <c r="I6" s="155"/>
      <c r="J6" s="157"/>
      <c r="K6" s="187"/>
      <c r="L6" s="187"/>
      <c r="M6" s="187"/>
      <c r="N6" s="187"/>
      <c r="O6" s="187"/>
      <c r="P6" s="187"/>
      <c r="Q6" s="187"/>
      <c r="R6" s="187"/>
      <c r="S6" s="187"/>
      <c r="T6" s="163"/>
      <c r="U6" s="92"/>
      <c r="V6" s="92"/>
    </row>
    <row r="7" spans="1:22" s="26" customFormat="1" ht="27" customHeight="1">
      <c r="A7" s="44"/>
      <c r="B7" s="44"/>
      <c r="C7" s="44"/>
      <c r="D7" s="36" t="s">
        <v>6</v>
      </c>
      <c r="E7" s="37">
        <f>F7+J7</f>
        <v>5458.8099999999995</v>
      </c>
      <c r="F7" s="40">
        <f>SUM(G7:I7)</f>
        <v>4346.61</v>
      </c>
      <c r="G7" s="94">
        <f>SUM(G8:G22)</f>
        <v>4215.08</v>
      </c>
      <c r="H7" s="94">
        <f>SUM(H8:H22)</f>
        <v>131.52999999999997</v>
      </c>
      <c r="I7" s="94"/>
      <c r="J7" s="94">
        <f>SUM(K7:M7)</f>
        <v>1112.1999999999998</v>
      </c>
      <c r="K7" s="94">
        <f>SUM(K8:K22)</f>
        <v>88.42</v>
      </c>
      <c r="L7" s="94">
        <f>SUM(L8:L22)</f>
        <v>798.78</v>
      </c>
      <c r="M7" s="94">
        <f>SUM(M8:M22)</f>
        <v>225</v>
      </c>
      <c r="N7" s="37"/>
      <c r="O7" s="37"/>
      <c r="P7" s="37"/>
      <c r="Q7" s="37"/>
      <c r="R7" s="37"/>
      <c r="S7" s="37"/>
      <c r="T7" s="40"/>
      <c r="U7" s="25"/>
      <c r="V7" s="25"/>
    </row>
    <row r="8" spans="1:22" ht="27" customHeight="1">
      <c r="A8" s="44" t="s">
        <v>274</v>
      </c>
      <c r="B8" s="44" t="s">
        <v>275</v>
      </c>
      <c r="C8" s="44" t="s">
        <v>276</v>
      </c>
      <c r="D8" s="36" t="s">
        <v>277</v>
      </c>
      <c r="E8" s="37">
        <f aca="true" t="shared" si="0" ref="E8:E22">F8+J8</f>
        <v>461</v>
      </c>
      <c r="F8" s="40">
        <f aca="true" t="shared" si="1" ref="F8:F22">SUM(G8:I8)</f>
        <v>461</v>
      </c>
      <c r="G8" s="37">
        <v>461</v>
      </c>
      <c r="H8" s="37"/>
      <c r="I8" s="37"/>
      <c r="J8" s="94">
        <f aca="true" t="shared" si="2" ref="J8:J22">SUM(K8:M8)</f>
        <v>0</v>
      </c>
      <c r="K8" s="37"/>
      <c r="L8" s="37"/>
      <c r="M8" s="37"/>
      <c r="N8" s="37"/>
      <c r="O8" s="37"/>
      <c r="P8" s="37"/>
      <c r="Q8" s="37"/>
      <c r="R8" s="37"/>
      <c r="S8" s="37"/>
      <c r="T8" s="40"/>
      <c r="U8" s="24"/>
      <c r="V8" s="24"/>
    </row>
    <row r="9" spans="1:22" ht="27" customHeight="1">
      <c r="A9" s="44" t="s">
        <v>173</v>
      </c>
      <c r="B9" s="44" t="s">
        <v>278</v>
      </c>
      <c r="C9" s="44" t="s">
        <v>153</v>
      </c>
      <c r="D9" s="36" t="s">
        <v>279</v>
      </c>
      <c r="E9" s="37">
        <f t="shared" si="0"/>
        <v>38.3</v>
      </c>
      <c r="F9" s="40">
        <f t="shared" si="1"/>
        <v>38.3</v>
      </c>
      <c r="G9" s="37">
        <v>38.3</v>
      </c>
      <c r="H9" s="37"/>
      <c r="I9" s="37"/>
      <c r="J9" s="94">
        <f t="shared" si="2"/>
        <v>0</v>
      </c>
      <c r="K9" s="37"/>
      <c r="L9" s="37"/>
      <c r="M9" s="37"/>
      <c r="N9" s="37"/>
      <c r="O9" s="37"/>
      <c r="P9" s="37"/>
      <c r="Q9" s="37"/>
      <c r="R9" s="37"/>
      <c r="S9" s="37"/>
      <c r="T9" s="40"/>
      <c r="U9" s="24"/>
      <c r="V9" s="24"/>
    </row>
    <row r="10" spans="1:22" ht="27" customHeight="1">
      <c r="A10" s="44" t="s">
        <v>173</v>
      </c>
      <c r="B10" s="44" t="s">
        <v>278</v>
      </c>
      <c r="C10" s="44" t="s">
        <v>280</v>
      </c>
      <c r="D10" s="36" t="s">
        <v>281</v>
      </c>
      <c r="E10" s="37">
        <f t="shared" si="0"/>
        <v>356.79999999999995</v>
      </c>
      <c r="F10" s="40">
        <f t="shared" si="1"/>
        <v>356.79999999999995</v>
      </c>
      <c r="G10" s="37">
        <v>356.79999999999995</v>
      </c>
      <c r="H10" s="37"/>
      <c r="I10" s="37"/>
      <c r="J10" s="94">
        <f t="shared" si="2"/>
        <v>0</v>
      </c>
      <c r="K10" s="37"/>
      <c r="L10" s="37"/>
      <c r="M10" s="37"/>
      <c r="N10" s="37"/>
      <c r="O10" s="37"/>
      <c r="P10" s="37"/>
      <c r="Q10" s="37"/>
      <c r="R10" s="37"/>
      <c r="S10" s="37"/>
      <c r="T10" s="40"/>
      <c r="U10" s="24"/>
      <c r="V10" s="24"/>
    </row>
    <row r="11" spans="1:22" ht="27" customHeight="1">
      <c r="A11" s="44" t="s">
        <v>282</v>
      </c>
      <c r="B11" s="44" t="s">
        <v>154</v>
      </c>
      <c r="C11" s="44" t="s">
        <v>153</v>
      </c>
      <c r="D11" s="36" t="s">
        <v>283</v>
      </c>
      <c r="E11" s="37">
        <f t="shared" si="0"/>
        <v>276.4</v>
      </c>
      <c r="F11" s="40">
        <f t="shared" si="1"/>
        <v>276.4</v>
      </c>
      <c r="G11" s="37">
        <v>276.4</v>
      </c>
      <c r="H11" s="37"/>
      <c r="I11" s="37"/>
      <c r="J11" s="94">
        <f t="shared" si="2"/>
        <v>0</v>
      </c>
      <c r="K11" s="37"/>
      <c r="L11" s="37"/>
      <c r="M11" s="37"/>
      <c r="N11" s="37"/>
      <c r="O11" s="37"/>
      <c r="P11" s="37"/>
      <c r="Q11" s="37"/>
      <c r="R11" s="37"/>
      <c r="S11" s="37"/>
      <c r="T11" s="40"/>
      <c r="U11" s="24"/>
      <c r="V11" s="24"/>
    </row>
    <row r="12" spans="1:22" ht="27" customHeight="1">
      <c r="A12" s="118" t="s">
        <v>236</v>
      </c>
      <c r="B12" s="118" t="s">
        <v>237</v>
      </c>
      <c r="C12" s="118" t="s">
        <v>237</v>
      </c>
      <c r="D12" s="119" t="s">
        <v>238</v>
      </c>
      <c r="E12" s="37">
        <f t="shared" si="0"/>
        <v>317.01000000000005</v>
      </c>
      <c r="F12" s="40">
        <f t="shared" si="1"/>
        <v>302.01000000000005</v>
      </c>
      <c r="G12" s="37">
        <f>356.47-85.2</f>
        <v>271.27000000000004</v>
      </c>
      <c r="H12" s="37">
        <v>30.74</v>
      </c>
      <c r="I12" s="40"/>
      <c r="J12" s="94">
        <f t="shared" si="2"/>
        <v>15</v>
      </c>
      <c r="K12" s="40"/>
      <c r="L12" s="40">
        <f>10+5</f>
        <v>15</v>
      </c>
      <c r="M12" s="40"/>
      <c r="N12" s="37"/>
      <c r="O12" s="37"/>
      <c r="P12" s="37"/>
      <c r="Q12" s="37"/>
      <c r="R12" s="37"/>
      <c r="S12" s="37"/>
      <c r="T12" s="40"/>
      <c r="U12" s="24"/>
      <c r="V12" s="24"/>
    </row>
    <row r="13" spans="1:22" ht="27" customHeight="1">
      <c r="A13" s="118" t="s">
        <v>173</v>
      </c>
      <c r="B13" s="118" t="s">
        <v>154</v>
      </c>
      <c r="C13" s="127" t="s">
        <v>262</v>
      </c>
      <c r="D13" s="47" t="s">
        <v>263</v>
      </c>
      <c r="E13" s="37">
        <f t="shared" si="0"/>
        <v>1280.68</v>
      </c>
      <c r="F13" s="40">
        <f t="shared" si="1"/>
        <v>1237.68</v>
      </c>
      <c r="G13" s="37">
        <f>1666.68-263.7-180.1</f>
        <v>1222.88</v>
      </c>
      <c r="H13" s="37">
        <v>14.8</v>
      </c>
      <c r="I13" s="40"/>
      <c r="J13" s="94">
        <f t="shared" si="2"/>
        <v>43</v>
      </c>
      <c r="K13" s="40">
        <f>9.83</f>
        <v>9.83</v>
      </c>
      <c r="L13" s="40">
        <f>28+5.17</f>
        <v>33.17</v>
      </c>
      <c r="M13" s="40"/>
      <c r="N13" s="37"/>
      <c r="O13" s="37"/>
      <c r="P13" s="37"/>
      <c r="Q13" s="37"/>
      <c r="R13" s="37"/>
      <c r="S13" s="37"/>
      <c r="T13" s="40"/>
      <c r="U13" s="24"/>
      <c r="V13" s="24"/>
    </row>
    <row r="14" spans="1:22" ht="27" customHeight="1">
      <c r="A14" s="118" t="s">
        <v>173</v>
      </c>
      <c r="B14" s="118" t="s">
        <v>172</v>
      </c>
      <c r="C14" s="127" t="s">
        <v>258</v>
      </c>
      <c r="D14" s="47" t="s">
        <v>247</v>
      </c>
      <c r="E14" s="37">
        <f t="shared" si="0"/>
        <v>1085.33</v>
      </c>
      <c r="F14" s="40">
        <f t="shared" si="1"/>
        <v>885.3299999999999</v>
      </c>
      <c r="G14" s="37">
        <f>1304.59-430.1</f>
        <v>874.4899999999999</v>
      </c>
      <c r="H14" s="37">
        <v>10.84</v>
      </c>
      <c r="I14" s="40"/>
      <c r="J14" s="94">
        <f t="shared" si="2"/>
        <v>200</v>
      </c>
      <c r="K14" s="40"/>
      <c r="L14" s="40">
        <f>200</f>
        <v>200</v>
      </c>
      <c r="M14" s="40"/>
      <c r="N14" s="37"/>
      <c r="O14" s="37"/>
      <c r="P14" s="37"/>
      <c r="Q14" s="37"/>
      <c r="R14" s="37"/>
      <c r="S14" s="37"/>
      <c r="T14" s="40"/>
      <c r="U14" s="24"/>
      <c r="V14" s="24"/>
    </row>
    <row r="15" spans="1:22" ht="27" customHeight="1">
      <c r="A15" s="118" t="s">
        <v>173</v>
      </c>
      <c r="B15" s="118" t="s">
        <v>242</v>
      </c>
      <c r="C15" s="118" t="s">
        <v>153</v>
      </c>
      <c r="D15" s="119" t="s">
        <v>243</v>
      </c>
      <c r="E15" s="37">
        <f t="shared" si="0"/>
        <v>263.77000000000004</v>
      </c>
      <c r="F15" s="40">
        <f t="shared" si="1"/>
        <v>167.77000000000004</v>
      </c>
      <c r="G15" s="37">
        <f>199.11-52.2</f>
        <v>146.91000000000003</v>
      </c>
      <c r="H15" s="37">
        <v>20.86</v>
      </c>
      <c r="I15" s="40"/>
      <c r="J15" s="94">
        <f t="shared" si="2"/>
        <v>96</v>
      </c>
      <c r="K15" s="40">
        <f>12.59</f>
        <v>12.59</v>
      </c>
      <c r="L15" s="40">
        <f>83.41</f>
        <v>83.41</v>
      </c>
      <c r="M15" s="40"/>
      <c r="N15" s="37"/>
      <c r="O15" s="37"/>
      <c r="P15" s="37"/>
      <c r="Q15" s="37"/>
      <c r="R15" s="37"/>
      <c r="S15" s="37"/>
      <c r="T15" s="40"/>
      <c r="U15" s="24"/>
      <c r="V15" s="24"/>
    </row>
    <row r="16" spans="1:22" ht="27" customHeight="1">
      <c r="A16" s="118" t="s">
        <v>236</v>
      </c>
      <c r="B16" s="118" t="s">
        <v>239</v>
      </c>
      <c r="C16" s="118" t="s">
        <v>240</v>
      </c>
      <c r="D16" s="120" t="s">
        <v>241</v>
      </c>
      <c r="E16" s="37">
        <f t="shared" si="0"/>
        <v>102.45</v>
      </c>
      <c r="F16" s="40">
        <f t="shared" si="1"/>
        <v>86.45</v>
      </c>
      <c r="G16" s="37">
        <f>104.18-32</f>
        <v>72.18</v>
      </c>
      <c r="H16" s="37">
        <v>14.27</v>
      </c>
      <c r="I16" s="40"/>
      <c r="J16" s="94">
        <f t="shared" si="2"/>
        <v>16</v>
      </c>
      <c r="K16" s="40"/>
      <c r="L16" s="40">
        <f>16</f>
        <v>16</v>
      </c>
      <c r="M16" s="40"/>
      <c r="N16" s="37"/>
      <c r="O16" s="37"/>
      <c r="P16" s="37"/>
      <c r="Q16" s="37"/>
      <c r="R16" s="37"/>
      <c r="S16" s="37"/>
      <c r="T16" s="40"/>
      <c r="U16" s="24"/>
      <c r="V16" s="24"/>
    </row>
    <row r="17" spans="1:22" ht="27" customHeight="1">
      <c r="A17" s="118" t="s">
        <v>236</v>
      </c>
      <c r="B17" s="118" t="s">
        <v>239</v>
      </c>
      <c r="C17" s="118" t="s">
        <v>244</v>
      </c>
      <c r="D17" s="124" t="s">
        <v>245</v>
      </c>
      <c r="E17" s="37">
        <f t="shared" si="0"/>
        <v>226.54000000000002</v>
      </c>
      <c r="F17" s="40">
        <f t="shared" si="1"/>
        <v>208.54000000000002</v>
      </c>
      <c r="G17" s="37">
        <f>260.41-89.2</f>
        <v>171.21000000000004</v>
      </c>
      <c r="H17" s="37">
        <v>37.33</v>
      </c>
      <c r="I17" s="40"/>
      <c r="J17" s="94">
        <f t="shared" si="2"/>
        <v>18</v>
      </c>
      <c r="K17" s="40"/>
      <c r="L17" s="40">
        <f>18</f>
        <v>18</v>
      </c>
      <c r="M17" s="40"/>
      <c r="N17" s="37"/>
      <c r="O17" s="37"/>
      <c r="P17" s="37"/>
      <c r="Q17" s="37"/>
      <c r="R17" s="37"/>
      <c r="S17" s="37"/>
      <c r="T17" s="40"/>
      <c r="U17" s="24"/>
      <c r="V17" s="24"/>
    </row>
    <row r="18" spans="1:22" ht="27" customHeight="1">
      <c r="A18" s="127" t="s">
        <v>259</v>
      </c>
      <c r="B18" s="127" t="s">
        <v>260</v>
      </c>
      <c r="C18" s="127" t="s">
        <v>261</v>
      </c>
      <c r="D18" s="128" t="s">
        <v>250</v>
      </c>
      <c r="E18" s="37">
        <f t="shared" si="0"/>
        <v>366.33</v>
      </c>
      <c r="F18" s="40">
        <f t="shared" si="1"/>
        <v>326.33</v>
      </c>
      <c r="G18" s="37">
        <v>323.64</v>
      </c>
      <c r="H18" s="37">
        <v>2.69</v>
      </c>
      <c r="I18" s="40"/>
      <c r="J18" s="94">
        <f t="shared" si="2"/>
        <v>40</v>
      </c>
      <c r="K18" s="40"/>
      <c r="L18" s="40">
        <f>40</f>
        <v>40</v>
      </c>
      <c r="M18" s="40"/>
      <c r="N18" s="37"/>
      <c r="O18" s="37"/>
      <c r="P18" s="37"/>
      <c r="Q18" s="37"/>
      <c r="R18" s="37"/>
      <c r="S18" s="37"/>
      <c r="T18" s="40"/>
      <c r="U18" s="24"/>
      <c r="V18" s="24"/>
    </row>
    <row r="19" spans="1:22" ht="27" customHeight="1">
      <c r="A19" s="127" t="s">
        <v>259</v>
      </c>
      <c r="B19" s="127" t="s">
        <v>260</v>
      </c>
      <c r="C19" s="127" t="s">
        <v>249</v>
      </c>
      <c r="D19" s="128" t="s">
        <v>265</v>
      </c>
      <c r="E19" s="37">
        <f t="shared" si="0"/>
        <v>195.2</v>
      </c>
      <c r="F19" s="40">
        <f t="shared" si="1"/>
        <v>0</v>
      </c>
      <c r="G19" s="37"/>
      <c r="H19" s="37"/>
      <c r="I19" s="40"/>
      <c r="J19" s="94">
        <f t="shared" si="2"/>
        <v>195.2</v>
      </c>
      <c r="K19" s="40">
        <f>66</f>
        <v>66</v>
      </c>
      <c r="L19" s="40">
        <f>97.2</f>
        <v>97.2</v>
      </c>
      <c r="M19" s="40">
        <f>32</f>
        <v>32</v>
      </c>
      <c r="N19" s="37"/>
      <c r="O19" s="37"/>
      <c r="P19" s="37"/>
      <c r="Q19" s="37"/>
      <c r="R19" s="37"/>
      <c r="S19" s="37"/>
      <c r="T19" s="40"/>
      <c r="U19" s="24"/>
      <c r="V19" s="24"/>
    </row>
    <row r="20" spans="1:22" ht="27" customHeight="1">
      <c r="A20" s="127" t="s">
        <v>259</v>
      </c>
      <c r="B20" s="127" t="s">
        <v>260</v>
      </c>
      <c r="C20" s="127" t="s">
        <v>264</v>
      </c>
      <c r="D20" s="128" t="s">
        <v>248</v>
      </c>
      <c r="E20" s="37">
        <f t="shared" si="0"/>
        <v>97</v>
      </c>
      <c r="F20" s="40">
        <f t="shared" si="1"/>
        <v>0</v>
      </c>
      <c r="G20" s="37"/>
      <c r="H20" s="37"/>
      <c r="I20" s="40"/>
      <c r="J20" s="94">
        <f t="shared" si="2"/>
        <v>97</v>
      </c>
      <c r="K20" s="40"/>
      <c r="L20" s="40">
        <f>52+45</f>
        <v>97</v>
      </c>
      <c r="M20" s="40"/>
      <c r="N20" s="37"/>
      <c r="O20" s="37"/>
      <c r="P20" s="37"/>
      <c r="Q20" s="37"/>
      <c r="R20" s="37"/>
      <c r="S20" s="37"/>
      <c r="T20" s="40"/>
      <c r="U20" s="24"/>
      <c r="V20" s="24"/>
    </row>
    <row r="21" spans="1:22" ht="27" customHeight="1">
      <c r="A21" s="127" t="s">
        <v>259</v>
      </c>
      <c r="B21" s="127" t="s">
        <v>260</v>
      </c>
      <c r="C21" s="127" t="s">
        <v>246</v>
      </c>
      <c r="D21" s="128" t="s">
        <v>266</v>
      </c>
      <c r="E21" s="37">
        <f t="shared" si="0"/>
        <v>53</v>
      </c>
      <c r="F21" s="40">
        <f t="shared" si="1"/>
        <v>0</v>
      </c>
      <c r="G21" s="37"/>
      <c r="H21" s="37"/>
      <c r="I21" s="40"/>
      <c r="J21" s="94">
        <f t="shared" si="2"/>
        <v>53</v>
      </c>
      <c r="K21" s="40"/>
      <c r="L21" s="40">
        <f>17+6+30</f>
        <v>53</v>
      </c>
      <c r="M21" s="40"/>
      <c r="N21" s="37"/>
      <c r="O21" s="37"/>
      <c r="P21" s="37"/>
      <c r="Q21" s="37"/>
      <c r="R21" s="37"/>
      <c r="S21" s="37"/>
      <c r="T21" s="40"/>
      <c r="U21" s="24"/>
      <c r="V21" s="24"/>
    </row>
    <row r="22" spans="1:22" ht="27" customHeight="1">
      <c r="A22" s="129" t="s">
        <v>173</v>
      </c>
      <c r="B22" s="129" t="s">
        <v>267</v>
      </c>
      <c r="C22" s="129" t="s">
        <v>268</v>
      </c>
      <c r="D22" s="130" t="s">
        <v>251</v>
      </c>
      <c r="E22" s="37">
        <f t="shared" si="0"/>
        <v>339</v>
      </c>
      <c r="F22" s="40">
        <f t="shared" si="1"/>
        <v>0</v>
      </c>
      <c r="G22" s="131"/>
      <c r="H22" s="131"/>
      <c r="I22" s="40"/>
      <c r="J22" s="94">
        <f t="shared" si="2"/>
        <v>339</v>
      </c>
      <c r="K22" s="132"/>
      <c r="L22" s="132">
        <f>96+50</f>
        <v>146</v>
      </c>
      <c r="M22" s="132">
        <f>188+5</f>
        <v>193</v>
      </c>
      <c r="N22" s="37"/>
      <c r="O22" s="37"/>
      <c r="P22" s="37"/>
      <c r="Q22" s="37"/>
      <c r="R22" s="37"/>
      <c r="S22" s="37"/>
      <c r="T22" s="40"/>
      <c r="U22" s="24"/>
      <c r="V22" s="24"/>
    </row>
    <row r="23" ht="27" customHeight="1"/>
    <row r="24" ht="27" customHeight="1"/>
    <row r="25" ht="27" customHeight="1"/>
  </sheetData>
  <sheetProtection/>
  <mergeCells count="23">
    <mergeCell ref="R5:R6"/>
    <mergeCell ref="S5:S6"/>
    <mergeCell ref="T5:T6"/>
    <mergeCell ref="A2:T2"/>
    <mergeCell ref="N5:N6"/>
    <mergeCell ref="O5:O6"/>
    <mergeCell ref="P5:P6"/>
    <mergeCell ref="Q5:Q6"/>
    <mergeCell ref="J4:T4"/>
    <mergeCell ref="A5:C5"/>
    <mergeCell ref="L5:L6"/>
    <mergeCell ref="M5:M6"/>
    <mergeCell ref="K5:K6"/>
    <mergeCell ref="D5:D6"/>
    <mergeCell ref="F5:F6"/>
    <mergeCell ref="G5:G6"/>
    <mergeCell ref="H5:H6"/>
    <mergeCell ref="A3:I3"/>
    <mergeCell ref="A4:D4"/>
    <mergeCell ref="E4:E6"/>
    <mergeCell ref="F4:I4"/>
    <mergeCell ref="I5:I6"/>
    <mergeCell ref="J5:J6"/>
  </mergeCells>
  <printOptions/>
  <pageMargins left="0.31496062992125984" right="0.31496062992125984" top="0.38" bottom="0.26" header="0.63" footer="0.5118110236220472"/>
  <pageSetup orientation="landscape" paperSize="9" scale="85" r:id="rId3"/>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2018-05-16T03:25:57Z</cp:lastPrinted>
  <dcterms:created xsi:type="dcterms:W3CDTF">2018-05-03T01:14:28Z</dcterms:created>
  <dcterms:modified xsi:type="dcterms:W3CDTF">2018-05-16T03:28:09Z</dcterms:modified>
  <cp:category/>
  <cp:version/>
  <cp:contentType/>
  <cp:contentStatus/>
</cp:coreProperties>
</file>